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cuments\Campionato Rapid Bolognese 2025-26\"/>
    </mc:Choice>
  </mc:AlternateContent>
  <xr:revisionPtr revIDLastSave="0" documentId="11_A7BE5CAB64FB075064D147700BDAD35209087DEF" xr6:coauthVersionLast="47" xr6:coauthVersionMax="47" xr10:uidLastSave="{00000000-0000-0000-0000-000000000000}"/>
  <bookViews>
    <workbookView xWindow="-120" yWindow="-120" windowWidth="20640" windowHeight="11160" tabRatio="663" xr2:uid="{00000000-000D-0000-FFFF-FFFF00000000}"/>
  </bookViews>
  <sheets>
    <sheet name="Tabellone" sheetId="3" r:id="rId1"/>
    <sheet name="Anagrafica" sheetId="7" r:id="rId2"/>
    <sheet name="T1" sheetId="6" state="hidden" r:id="rId3"/>
    <sheet name="T2" sheetId="9" state="hidden" r:id="rId4"/>
    <sheet name="T3" sheetId="10" state="hidden" r:id="rId5"/>
    <sheet name="T4" sheetId="11" state="hidden" r:id="rId6"/>
    <sheet name="T5" sheetId="12" state="hidden" r:id="rId7"/>
    <sheet name="T6" sheetId="13" state="hidden" r:id="rId8"/>
    <sheet name="T7" sheetId="14" state="hidden" r:id="rId9"/>
    <sheet name="T8" sheetId="15" state="hidden" r:id="rId10"/>
    <sheet name="T9" sheetId="16" state="hidden" r:id="rId11"/>
    <sheet name="T10" sheetId="17" state="hidden" r:id="rId12"/>
    <sheet name="T11" sheetId="18" r:id="rId13"/>
    <sheet name="T12" sheetId="19" r:id="rId14"/>
    <sheet name="T13" sheetId="20" r:id="rId15"/>
    <sheet name="T14" sheetId="21" r:id="rId16"/>
    <sheet name="T15" sheetId="22" r:id="rId17"/>
    <sheet name="T16" sheetId="23" r:id="rId18"/>
    <sheet name="T17" sheetId="24" r:id="rId19"/>
    <sheet name="T18" sheetId="25" r:id="rId20"/>
    <sheet name="T19" sheetId="26" r:id="rId21"/>
    <sheet name="T20" sheetId="27" r:id="rId22"/>
    <sheet name="Fasce" sheetId="2" r:id="rId23"/>
    <sheet name="Regolamento" sheetId="8" r:id="rId24"/>
  </sheets>
  <calcPr calcId="191029"/>
</workbook>
</file>

<file path=xl/calcChain.xml><?xml version="1.0" encoding="utf-8"?>
<calcChain xmlns="http://schemas.openxmlformats.org/spreadsheetml/2006/main">
  <c r="G22" i="27" l="1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AD52" i="3" l="1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R77" i="3"/>
  <c r="AQ77" i="3"/>
  <c r="AP77" i="3"/>
  <c r="AO77" i="3"/>
  <c r="AN77" i="3"/>
  <c r="AM77" i="3"/>
  <c r="AL77" i="3"/>
  <c r="AK77" i="3"/>
  <c r="AT77" i="3" s="1"/>
  <c r="AJ77" i="3"/>
  <c r="AI77" i="3"/>
  <c r="AD77" i="3"/>
  <c r="AA77" i="3"/>
  <c r="E77" i="3"/>
  <c r="C77" i="3" s="1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CB54" i="3" s="1"/>
  <c r="AR54" i="3"/>
  <c r="AQ54" i="3"/>
  <c r="AP54" i="3"/>
  <c r="AO54" i="3"/>
  <c r="AN54" i="3"/>
  <c r="AM54" i="3"/>
  <c r="AL54" i="3"/>
  <c r="AK54" i="3"/>
  <c r="AJ54" i="3"/>
  <c r="AI54" i="3"/>
  <c r="AD54" i="3"/>
  <c r="AA54" i="3"/>
  <c r="E54" i="3"/>
  <c r="C54" i="3" s="1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R52" i="3"/>
  <c r="AQ52" i="3"/>
  <c r="AP52" i="3"/>
  <c r="AO52" i="3"/>
  <c r="AN52" i="3"/>
  <c r="AM52" i="3"/>
  <c r="AL52" i="3"/>
  <c r="AK52" i="3"/>
  <c r="AJ52" i="3"/>
  <c r="AI52" i="3"/>
  <c r="E52" i="3"/>
  <c r="C52" i="3"/>
  <c r="H5" i="27"/>
  <c r="I5" i="27"/>
  <c r="H6" i="27"/>
  <c r="I6" i="27"/>
  <c r="H7" i="27"/>
  <c r="I7" i="27"/>
  <c r="H8" i="27"/>
  <c r="I8" i="27"/>
  <c r="H9" i="27"/>
  <c r="I9" i="27"/>
  <c r="H10" i="27"/>
  <c r="I10" i="27"/>
  <c r="H11" i="27"/>
  <c r="I11" i="27"/>
  <c r="H12" i="27"/>
  <c r="I12" i="27"/>
  <c r="H13" i="27"/>
  <c r="I13" i="27"/>
  <c r="H14" i="27"/>
  <c r="I14" i="27"/>
  <c r="H15" i="27"/>
  <c r="I15" i="27"/>
  <c r="H16" i="27"/>
  <c r="I16" i="27"/>
  <c r="H17" i="27"/>
  <c r="I17" i="27"/>
  <c r="H18" i="27"/>
  <c r="I18" i="27"/>
  <c r="H19" i="27"/>
  <c r="I19" i="27"/>
  <c r="H20" i="27"/>
  <c r="I20" i="27"/>
  <c r="H21" i="27"/>
  <c r="I21" i="27"/>
  <c r="H22" i="27"/>
  <c r="I22" i="27"/>
  <c r="D31" i="27"/>
  <c r="BZ54" i="3" l="1"/>
  <c r="BU54" i="3"/>
  <c r="AV52" i="3"/>
  <c r="AU54" i="3"/>
  <c r="AW54" i="3"/>
  <c r="AV77" i="3"/>
  <c r="BV77" i="3"/>
  <c r="CA77" i="3"/>
  <c r="BS52" i="3"/>
  <c r="BW52" i="3" s="1"/>
  <c r="AA52" i="3"/>
  <c r="CC52" i="3"/>
  <c r="CF52" i="3"/>
  <c r="CF77" i="3"/>
  <c r="BT52" i="3"/>
  <c r="BX52" i="3"/>
  <c r="CB52" i="3"/>
  <c r="CC54" i="3"/>
  <c r="AS77" i="3"/>
  <c r="AS52" i="3"/>
  <c r="AW52" i="3"/>
  <c r="BV52" i="3"/>
  <c r="BZ52" i="3"/>
  <c r="AT54" i="3"/>
  <c r="BW54" i="3"/>
  <c r="CA54" i="3"/>
  <c r="CF54" i="3"/>
  <c r="AU77" i="3"/>
  <c r="BT77" i="3"/>
  <c r="BX77" i="3"/>
  <c r="CB77" i="3"/>
  <c r="AT52" i="3"/>
  <c r="CA52" i="3"/>
  <c r="BT54" i="3"/>
  <c r="BX54" i="3"/>
  <c r="BU77" i="3"/>
  <c r="BY77" i="3"/>
  <c r="CC77" i="3"/>
  <c r="BZ77" i="3"/>
  <c r="AU52" i="3"/>
  <c r="AV54" i="3"/>
  <c r="BY54" i="3"/>
  <c r="CD54" i="3" s="1"/>
  <c r="AW77" i="3"/>
  <c r="BU52" i="3"/>
  <c r="BY52" i="3"/>
  <c r="AS54" i="3"/>
  <c r="BV54" i="3"/>
  <c r="BW77" i="3"/>
  <c r="D32" i="27"/>
  <c r="J8" i="27" s="1"/>
  <c r="K8" i="27" s="1"/>
  <c r="AF52" i="3" l="1"/>
  <c r="AB52" i="3" s="1"/>
  <c r="AX52" i="3"/>
  <c r="AF54" i="3"/>
  <c r="AB54" i="3" s="1"/>
  <c r="AX54" i="3"/>
  <c r="CD77" i="3"/>
  <c r="AX77" i="3"/>
  <c r="AF77" i="3"/>
  <c r="AB77" i="3" s="1"/>
  <c r="AH52" i="3"/>
  <c r="AG52" i="3"/>
  <c r="AG54" i="3"/>
  <c r="AH54" i="3"/>
  <c r="CD52" i="3"/>
  <c r="AH77" i="3"/>
  <c r="AG77" i="3"/>
  <c r="J9" i="27"/>
  <c r="K9" i="27" s="1"/>
  <c r="J20" i="27"/>
  <c r="K20" i="27" s="1"/>
  <c r="J13" i="27"/>
  <c r="K13" i="27" s="1"/>
  <c r="J6" i="27"/>
  <c r="K6" i="27" s="1"/>
  <c r="J10" i="27"/>
  <c r="K10" i="27" s="1"/>
  <c r="J14" i="27"/>
  <c r="K14" i="27" s="1"/>
  <c r="J18" i="27"/>
  <c r="K18" i="27" s="1"/>
  <c r="J22" i="27"/>
  <c r="K22" i="27" s="1"/>
  <c r="J7" i="27"/>
  <c r="K7" i="27" s="1"/>
  <c r="J15" i="27"/>
  <c r="K15" i="27" s="1"/>
  <c r="J19" i="27"/>
  <c r="K19" i="27" s="1"/>
  <c r="J11" i="27"/>
  <c r="K11" i="27" s="1"/>
  <c r="J17" i="27"/>
  <c r="K17" i="27" s="1"/>
  <c r="J12" i="27"/>
  <c r="K12" i="27" s="1"/>
  <c r="J5" i="27"/>
  <c r="K5" i="27" s="1"/>
  <c r="J21" i="27"/>
  <c r="K21" i="27" s="1"/>
  <c r="J16" i="27"/>
  <c r="K16" i="27" s="1"/>
  <c r="AC77" i="3" l="1"/>
  <c r="F77" i="3"/>
  <c r="AC54" i="3"/>
  <c r="F54" i="3"/>
  <c r="AC52" i="3"/>
  <c r="F52" i="3"/>
  <c r="I28" i="26"/>
  <c r="BS48" i="3" l="1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R48" i="3"/>
  <c r="AQ48" i="3"/>
  <c r="AP48" i="3"/>
  <c r="AO48" i="3"/>
  <c r="AN48" i="3"/>
  <c r="AM48" i="3"/>
  <c r="AL48" i="3"/>
  <c r="AK48" i="3"/>
  <c r="AJ48" i="3"/>
  <c r="AI48" i="3"/>
  <c r="AD48" i="3"/>
  <c r="AA48" i="3"/>
  <c r="C48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R55" i="3"/>
  <c r="AQ55" i="3"/>
  <c r="AP55" i="3"/>
  <c r="AO55" i="3"/>
  <c r="AN55" i="3"/>
  <c r="AM55" i="3"/>
  <c r="AL55" i="3"/>
  <c r="AK55" i="3"/>
  <c r="AJ55" i="3"/>
  <c r="AI55" i="3"/>
  <c r="AD55" i="3"/>
  <c r="AA55" i="3"/>
  <c r="C55" i="3"/>
  <c r="H28" i="26"/>
  <c r="G28" i="26"/>
  <c r="I27" i="26"/>
  <c r="H27" i="26"/>
  <c r="G27" i="26"/>
  <c r="I26" i="26"/>
  <c r="H26" i="26"/>
  <c r="G26" i="26"/>
  <c r="D38" i="26"/>
  <c r="I29" i="26"/>
  <c r="H29" i="26"/>
  <c r="G29" i="26"/>
  <c r="I25" i="26"/>
  <c r="H25" i="26"/>
  <c r="G25" i="26"/>
  <c r="I24" i="26"/>
  <c r="H24" i="26"/>
  <c r="G24" i="26"/>
  <c r="I23" i="26"/>
  <c r="H23" i="26"/>
  <c r="G23" i="26"/>
  <c r="I22" i="26"/>
  <c r="H22" i="26"/>
  <c r="G22" i="26"/>
  <c r="I21" i="26"/>
  <c r="H21" i="26"/>
  <c r="G21" i="26"/>
  <c r="I20" i="26"/>
  <c r="H20" i="26"/>
  <c r="G20" i="26"/>
  <c r="I19" i="26"/>
  <c r="H19" i="26"/>
  <c r="G19" i="26"/>
  <c r="I18" i="26"/>
  <c r="H18" i="26"/>
  <c r="G18" i="26"/>
  <c r="I17" i="26"/>
  <c r="H17" i="26"/>
  <c r="G17" i="26"/>
  <c r="I16" i="26"/>
  <c r="H16" i="26"/>
  <c r="G16" i="26"/>
  <c r="I15" i="26"/>
  <c r="H15" i="26"/>
  <c r="G15" i="26"/>
  <c r="I14" i="26"/>
  <c r="H14" i="26"/>
  <c r="G14" i="26"/>
  <c r="I13" i="26"/>
  <c r="H13" i="26"/>
  <c r="G13" i="26"/>
  <c r="I12" i="26"/>
  <c r="H12" i="26"/>
  <c r="G12" i="26"/>
  <c r="I11" i="26"/>
  <c r="H11" i="26"/>
  <c r="G11" i="26"/>
  <c r="I10" i="26"/>
  <c r="H10" i="26"/>
  <c r="G10" i="26"/>
  <c r="I9" i="26"/>
  <c r="H9" i="26"/>
  <c r="G9" i="26"/>
  <c r="I8" i="26"/>
  <c r="H8" i="26"/>
  <c r="G8" i="26"/>
  <c r="I7" i="26"/>
  <c r="H7" i="26"/>
  <c r="G7" i="26"/>
  <c r="I6" i="26"/>
  <c r="H6" i="26"/>
  <c r="G6" i="26"/>
  <c r="I5" i="26"/>
  <c r="H5" i="26"/>
  <c r="G5" i="26"/>
  <c r="AV55" i="3" l="1"/>
  <c r="BZ55" i="3"/>
  <c r="AV48" i="3"/>
  <c r="BV48" i="3"/>
  <c r="AW55" i="3"/>
  <c r="AT48" i="3"/>
  <c r="CA48" i="3"/>
  <c r="CC55" i="3"/>
  <c r="CF55" i="3"/>
  <c r="CF48" i="3"/>
  <c r="AS55" i="3"/>
  <c r="BV55" i="3"/>
  <c r="AS48" i="3"/>
  <c r="BW55" i="3"/>
  <c r="AU55" i="3"/>
  <c r="BT55" i="3"/>
  <c r="BX55" i="3"/>
  <c r="CB55" i="3"/>
  <c r="AU48" i="3"/>
  <c r="BT48" i="3"/>
  <c r="BX48" i="3"/>
  <c r="CB48" i="3"/>
  <c r="AT55" i="3"/>
  <c r="CA55" i="3"/>
  <c r="BU55" i="3"/>
  <c r="BY55" i="3"/>
  <c r="BU48" i="3"/>
  <c r="BY48" i="3"/>
  <c r="CC48" i="3"/>
  <c r="BZ48" i="3"/>
  <c r="AW48" i="3"/>
  <c r="BW48" i="3"/>
  <c r="D39" i="26"/>
  <c r="J27" i="26" s="1"/>
  <c r="K27" i="26" s="1"/>
  <c r="E74" i="3"/>
  <c r="C74" i="3" s="1"/>
  <c r="E50" i="3"/>
  <c r="C50" i="3" s="1"/>
  <c r="E63" i="3"/>
  <c r="C63" i="3" s="1"/>
  <c r="M21" i="25"/>
  <c r="M22" i="25"/>
  <c r="M23" i="25"/>
  <c r="M24" i="25"/>
  <c r="M25" i="25"/>
  <c r="M26" i="25"/>
  <c r="M27" i="25"/>
  <c r="M28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5" i="25"/>
  <c r="H28" i="25"/>
  <c r="G28" i="25"/>
  <c r="H27" i="25"/>
  <c r="G27" i="25"/>
  <c r="H26" i="25"/>
  <c r="G26" i="25"/>
  <c r="H25" i="25"/>
  <c r="G25" i="25"/>
  <c r="H24" i="25"/>
  <c r="G24" i="25"/>
  <c r="H23" i="25"/>
  <c r="G23" i="25"/>
  <c r="H22" i="25"/>
  <c r="G22" i="25"/>
  <c r="H21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H14" i="25"/>
  <c r="G14" i="25"/>
  <c r="H13" i="25"/>
  <c r="G13" i="25"/>
  <c r="H12" i="25"/>
  <c r="G12" i="25"/>
  <c r="H11" i="25"/>
  <c r="G11" i="25"/>
  <c r="H10" i="25"/>
  <c r="G10" i="25"/>
  <c r="H9" i="25"/>
  <c r="G9" i="25"/>
  <c r="H8" i="25"/>
  <c r="G8" i="25"/>
  <c r="H7" i="25"/>
  <c r="G7" i="25"/>
  <c r="H6" i="25"/>
  <c r="G6" i="25"/>
  <c r="H5" i="25"/>
  <c r="G5" i="25"/>
  <c r="CD55" i="3" l="1"/>
  <c r="AX48" i="3"/>
  <c r="AF48" i="3"/>
  <c r="AB48" i="3" s="1"/>
  <c r="CD48" i="3"/>
  <c r="AH48" i="3"/>
  <c r="AG48" i="3"/>
  <c r="AH55" i="3"/>
  <c r="AG55" i="3"/>
  <c r="AF55" i="3"/>
  <c r="AB55" i="3" s="1"/>
  <c r="AX55" i="3"/>
  <c r="J7" i="26"/>
  <c r="K7" i="26" s="1"/>
  <c r="J21" i="26"/>
  <c r="K21" i="26" s="1"/>
  <c r="J23" i="26"/>
  <c r="K23" i="26" s="1"/>
  <c r="J14" i="26"/>
  <c r="K14" i="26" s="1"/>
  <c r="J16" i="26"/>
  <c r="K16" i="26" s="1"/>
  <c r="J5" i="26"/>
  <c r="K5" i="26" s="1"/>
  <c r="J19" i="26"/>
  <c r="K19" i="26" s="1"/>
  <c r="J15" i="26"/>
  <c r="K15" i="26" s="1"/>
  <c r="J13" i="26"/>
  <c r="K13" i="26" s="1"/>
  <c r="J18" i="26"/>
  <c r="K18" i="26" s="1"/>
  <c r="J20" i="26"/>
  <c r="K20" i="26" s="1"/>
  <c r="J17" i="26"/>
  <c r="K17" i="26" s="1"/>
  <c r="J29" i="26"/>
  <c r="K29" i="26" s="1"/>
  <c r="J11" i="26"/>
  <c r="K11" i="26" s="1"/>
  <c r="J10" i="26"/>
  <c r="K10" i="26" s="1"/>
  <c r="J22" i="26"/>
  <c r="K22" i="26" s="1"/>
  <c r="J6" i="26"/>
  <c r="K6" i="26" s="1"/>
  <c r="J9" i="26"/>
  <c r="K9" i="26" s="1"/>
  <c r="J25" i="26"/>
  <c r="K25" i="26" s="1"/>
  <c r="J12" i="26"/>
  <c r="K12" i="26" s="1"/>
  <c r="J8" i="26"/>
  <c r="K8" i="26" s="1"/>
  <c r="J24" i="26"/>
  <c r="K24" i="26" s="1"/>
  <c r="J28" i="26"/>
  <c r="K28" i="26" s="1"/>
  <c r="J26" i="26"/>
  <c r="K26" i="26" s="1"/>
  <c r="I16" i="25"/>
  <c r="I20" i="25"/>
  <c r="I27" i="25"/>
  <c r="I23" i="25"/>
  <c r="I22" i="25"/>
  <c r="I13" i="25"/>
  <c r="D38" i="25"/>
  <c r="D31" i="24"/>
  <c r="I22" i="24"/>
  <c r="H22" i="24"/>
  <c r="G22" i="24"/>
  <c r="I21" i="24"/>
  <c r="H21" i="24"/>
  <c r="G21" i="24"/>
  <c r="I20" i="24"/>
  <c r="H20" i="24"/>
  <c r="G20" i="24"/>
  <c r="I19" i="24"/>
  <c r="H19" i="24"/>
  <c r="G19" i="24"/>
  <c r="I18" i="24"/>
  <c r="H18" i="24"/>
  <c r="G18" i="24"/>
  <c r="I17" i="24"/>
  <c r="H17" i="24"/>
  <c r="G17" i="24"/>
  <c r="I16" i="24"/>
  <c r="H16" i="24"/>
  <c r="G16" i="24"/>
  <c r="I15" i="24"/>
  <c r="H15" i="24"/>
  <c r="G15" i="24"/>
  <c r="I14" i="24"/>
  <c r="H14" i="24"/>
  <c r="G14" i="24"/>
  <c r="I13" i="24"/>
  <c r="H13" i="24"/>
  <c r="G13" i="24"/>
  <c r="I12" i="24"/>
  <c r="H12" i="24"/>
  <c r="G12" i="24"/>
  <c r="I11" i="24"/>
  <c r="H11" i="24"/>
  <c r="G11" i="24"/>
  <c r="I10" i="24"/>
  <c r="H10" i="24"/>
  <c r="G10" i="24"/>
  <c r="I9" i="24"/>
  <c r="H9" i="24"/>
  <c r="G9" i="24"/>
  <c r="I8" i="24"/>
  <c r="H8" i="24"/>
  <c r="G8" i="24"/>
  <c r="I7" i="24"/>
  <c r="H7" i="24"/>
  <c r="G7" i="24"/>
  <c r="I6" i="24"/>
  <c r="H6" i="24"/>
  <c r="G6" i="24"/>
  <c r="I5" i="24"/>
  <c r="H5" i="24"/>
  <c r="G5" i="24"/>
  <c r="F55" i="3" l="1"/>
  <c r="AC55" i="3"/>
  <c r="AC48" i="3"/>
  <c r="F48" i="3"/>
  <c r="I9" i="25"/>
  <c r="I18" i="25"/>
  <c r="I15" i="25"/>
  <c r="I19" i="25"/>
  <c r="I12" i="25"/>
  <c r="I21" i="25"/>
  <c r="I7" i="25"/>
  <c r="I14" i="25"/>
  <c r="I6" i="25"/>
  <c r="I11" i="25"/>
  <c r="I5" i="25"/>
  <c r="I8" i="25"/>
  <c r="I17" i="25"/>
  <c r="I26" i="25"/>
  <c r="I10" i="25"/>
  <c r="I25" i="25"/>
  <c r="I28" i="25"/>
  <c r="D37" i="25"/>
  <c r="I24" i="25"/>
  <c r="J25" i="25"/>
  <c r="J21" i="25"/>
  <c r="J17" i="25"/>
  <c r="J13" i="25"/>
  <c r="K13" i="25" s="1"/>
  <c r="J9" i="25"/>
  <c r="J26" i="25"/>
  <c r="J14" i="25"/>
  <c r="J10" i="25"/>
  <c r="K10" i="25" s="1"/>
  <c r="J22" i="25"/>
  <c r="K22" i="25" s="1"/>
  <c r="J18" i="25"/>
  <c r="J24" i="25"/>
  <c r="J23" i="25"/>
  <c r="K23" i="25" s="1"/>
  <c r="J28" i="25"/>
  <c r="J19" i="25"/>
  <c r="J15" i="25"/>
  <c r="J20" i="25"/>
  <c r="K20" i="25" s="1"/>
  <c r="J8" i="25"/>
  <c r="K8" i="25" s="1"/>
  <c r="J12" i="25"/>
  <c r="K12" i="25" s="1"/>
  <c r="J27" i="25"/>
  <c r="K27" i="25" s="1"/>
  <c r="J11" i="25"/>
  <c r="J16" i="25"/>
  <c r="K16" i="25" s="1"/>
  <c r="J5" i="25"/>
  <c r="J6" i="25"/>
  <c r="K6" i="25" s="1"/>
  <c r="J7" i="25"/>
  <c r="K7" i="25" s="1"/>
  <c r="D32" i="24"/>
  <c r="J17" i="24" s="1"/>
  <c r="K17" i="24" s="1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R50" i="3"/>
  <c r="AQ50" i="3"/>
  <c r="AP50" i="3"/>
  <c r="AO50" i="3"/>
  <c r="AN50" i="3"/>
  <c r="AM50" i="3"/>
  <c r="AL50" i="3"/>
  <c r="AK50" i="3"/>
  <c r="AJ50" i="3"/>
  <c r="AI50" i="3"/>
  <c r="AD50" i="3"/>
  <c r="CF50" i="3" s="1"/>
  <c r="AA50" i="3"/>
  <c r="AT50" i="3" l="1"/>
  <c r="CA50" i="3"/>
  <c r="AV50" i="3"/>
  <c r="BZ50" i="3"/>
  <c r="K21" i="25"/>
  <c r="K18" i="25"/>
  <c r="K26" i="25"/>
  <c r="K28" i="25"/>
  <c r="K9" i="25"/>
  <c r="K11" i="25"/>
  <c r="K17" i="25"/>
  <c r="K25" i="25"/>
  <c r="K15" i="25"/>
  <c r="K24" i="25"/>
  <c r="K14" i="25"/>
  <c r="K5" i="25"/>
  <c r="K19" i="25"/>
  <c r="J7" i="24"/>
  <c r="K7" i="24" s="1"/>
  <c r="J8" i="24"/>
  <c r="K8" i="24" s="1"/>
  <c r="J10" i="24"/>
  <c r="K10" i="24" s="1"/>
  <c r="J5" i="24"/>
  <c r="K5" i="24" s="1"/>
  <c r="J19" i="24"/>
  <c r="K19" i="24" s="1"/>
  <c r="J20" i="24"/>
  <c r="K20" i="24" s="1"/>
  <c r="J21" i="24"/>
  <c r="K21" i="24" s="1"/>
  <c r="J14" i="24"/>
  <c r="K14" i="24" s="1"/>
  <c r="J13" i="24"/>
  <c r="K13" i="24" s="1"/>
  <c r="J15" i="24"/>
  <c r="K15" i="24" s="1"/>
  <c r="J16" i="24"/>
  <c r="K16" i="24" s="1"/>
  <c r="J18" i="24"/>
  <c r="K18" i="24" s="1"/>
  <c r="J9" i="24"/>
  <c r="K9" i="24" s="1"/>
  <c r="J11" i="24"/>
  <c r="K11" i="24" s="1"/>
  <c r="J12" i="24"/>
  <c r="K12" i="24" s="1"/>
  <c r="J6" i="24"/>
  <c r="K6" i="24" s="1"/>
  <c r="J22" i="24"/>
  <c r="K22" i="24" s="1"/>
  <c r="AU50" i="3"/>
  <c r="BT50" i="3"/>
  <c r="BX50" i="3"/>
  <c r="CB50" i="3"/>
  <c r="BU50" i="3"/>
  <c r="BY50" i="3"/>
  <c r="CC50" i="3"/>
  <c r="AS50" i="3"/>
  <c r="AW50" i="3"/>
  <c r="BV50" i="3"/>
  <c r="BW50" i="3"/>
  <c r="CD50" i="3" l="1"/>
  <c r="AH50" i="3"/>
  <c r="AG50" i="3"/>
  <c r="AX50" i="3"/>
  <c r="AF50" i="3"/>
  <c r="AB50" i="3" s="1"/>
  <c r="BO27" i="3"/>
  <c r="AA58" i="3"/>
  <c r="BO63" i="3"/>
  <c r="E49" i="3"/>
  <c r="C49" i="3" s="1"/>
  <c r="E27" i="3"/>
  <c r="C27" i="3" s="1"/>
  <c r="E58" i="3"/>
  <c r="C58" i="3" s="1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R85" i="3"/>
  <c r="AQ85" i="3"/>
  <c r="AP85" i="3"/>
  <c r="AO85" i="3"/>
  <c r="AN85" i="3"/>
  <c r="AM85" i="3"/>
  <c r="AL85" i="3"/>
  <c r="AK85" i="3"/>
  <c r="AJ85" i="3"/>
  <c r="AI85" i="3"/>
  <c r="AD85" i="3"/>
  <c r="AA85" i="3"/>
  <c r="C8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R74" i="3"/>
  <c r="AQ74" i="3"/>
  <c r="AP74" i="3"/>
  <c r="AO74" i="3"/>
  <c r="AN74" i="3"/>
  <c r="AM74" i="3"/>
  <c r="AL74" i="3"/>
  <c r="AK74" i="3"/>
  <c r="AJ74" i="3"/>
  <c r="AI74" i="3"/>
  <c r="AD74" i="3"/>
  <c r="AA74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R49" i="3"/>
  <c r="AQ49" i="3"/>
  <c r="AP49" i="3"/>
  <c r="AO49" i="3"/>
  <c r="AN49" i="3"/>
  <c r="AM49" i="3"/>
  <c r="AL49" i="3"/>
  <c r="AK49" i="3"/>
  <c r="AJ49" i="3"/>
  <c r="AI49" i="3"/>
  <c r="AD49" i="3"/>
  <c r="AA49" i="3"/>
  <c r="BS27" i="3"/>
  <c r="BR27" i="3"/>
  <c r="BQ27" i="3"/>
  <c r="BP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R27" i="3"/>
  <c r="AQ27" i="3"/>
  <c r="AP27" i="3"/>
  <c r="AO27" i="3"/>
  <c r="AN27" i="3"/>
  <c r="AM27" i="3"/>
  <c r="AL27" i="3"/>
  <c r="AK27" i="3"/>
  <c r="AJ27" i="3"/>
  <c r="AI27" i="3"/>
  <c r="AD27" i="3"/>
  <c r="AA27" i="3"/>
  <c r="BS58" i="3"/>
  <c r="BR58" i="3"/>
  <c r="BQ58" i="3"/>
  <c r="BP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R58" i="3"/>
  <c r="AQ58" i="3"/>
  <c r="AP58" i="3"/>
  <c r="AO58" i="3"/>
  <c r="AN58" i="3"/>
  <c r="AM58" i="3"/>
  <c r="AL58" i="3"/>
  <c r="AK58" i="3"/>
  <c r="AJ58" i="3"/>
  <c r="AI58" i="3"/>
  <c r="AD58" i="3"/>
  <c r="BS63" i="3"/>
  <c r="BR63" i="3"/>
  <c r="BQ63" i="3"/>
  <c r="BP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R63" i="3"/>
  <c r="AQ63" i="3"/>
  <c r="AP63" i="3"/>
  <c r="AO63" i="3"/>
  <c r="AN63" i="3"/>
  <c r="AM63" i="3"/>
  <c r="AL63" i="3"/>
  <c r="AK63" i="3"/>
  <c r="AJ63" i="3"/>
  <c r="AI63" i="3"/>
  <c r="AA63" i="3"/>
  <c r="AC50" i="3" l="1"/>
  <c r="F50" i="3"/>
  <c r="CA85" i="3"/>
  <c r="AT74" i="3"/>
  <c r="AW27" i="3"/>
  <c r="BO58" i="3"/>
  <c r="CA58" i="3" s="1"/>
  <c r="AT63" i="3"/>
  <c r="CA49" i="3"/>
  <c r="AW63" i="3"/>
  <c r="AD63" i="3"/>
  <c r="CF63" i="3" s="1"/>
  <c r="CA63" i="3"/>
  <c r="BW63" i="3"/>
  <c r="AT58" i="3"/>
  <c r="CA27" i="3"/>
  <c r="AT49" i="3"/>
  <c r="CA74" i="3"/>
  <c r="AT85" i="3"/>
  <c r="AW58" i="3"/>
  <c r="AT27" i="3"/>
  <c r="CF27" i="3"/>
  <c r="CF74" i="3"/>
  <c r="CF58" i="3"/>
  <c r="CF49" i="3"/>
  <c r="CF85" i="3"/>
  <c r="BT27" i="3"/>
  <c r="CB27" i="3"/>
  <c r="AU49" i="3"/>
  <c r="BT49" i="3"/>
  <c r="CB49" i="3"/>
  <c r="AU85" i="3"/>
  <c r="BT85" i="3"/>
  <c r="CB85" i="3"/>
  <c r="AV58" i="3"/>
  <c r="AV27" i="3"/>
  <c r="BU27" i="3"/>
  <c r="BY27" i="3"/>
  <c r="CC27" i="3"/>
  <c r="AV49" i="3"/>
  <c r="BU49" i="3"/>
  <c r="BY49" i="3"/>
  <c r="CC49" i="3"/>
  <c r="AV74" i="3"/>
  <c r="BU74" i="3"/>
  <c r="BY74" i="3"/>
  <c r="CC74" i="3"/>
  <c r="AV85" i="3"/>
  <c r="BU85" i="3"/>
  <c r="BY85" i="3"/>
  <c r="CC85" i="3"/>
  <c r="AU58" i="3"/>
  <c r="BT58" i="3"/>
  <c r="AU27" i="3"/>
  <c r="BX27" i="3"/>
  <c r="BX49" i="3"/>
  <c r="AU74" i="3"/>
  <c r="BT74" i="3"/>
  <c r="BX74" i="3"/>
  <c r="CB74" i="3"/>
  <c r="BX85" i="3"/>
  <c r="AS58" i="3"/>
  <c r="AS27" i="3"/>
  <c r="BV27" i="3"/>
  <c r="BZ27" i="3"/>
  <c r="AS49" i="3"/>
  <c r="AW49" i="3"/>
  <c r="BV49" i="3"/>
  <c r="BZ49" i="3"/>
  <c r="AS74" i="3"/>
  <c r="AW74" i="3"/>
  <c r="BV74" i="3"/>
  <c r="BZ74" i="3"/>
  <c r="AS85" i="3"/>
  <c r="AW85" i="3"/>
  <c r="BV85" i="3"/>
  <c r="BZ85" i="3"/>
  <c r="BW27" i="3"/>
  <c r="BW49" i="3"/>
  <c r="BW74" i="3"/>
  <c r="BW85" i="3"/>
  <c r="AU63" i="3"/>
  <c r="BT63" i="3"/>
  <c r="BX63" i="3"/>
  <c r="CB63" i="3"/>
  <c r="AV63" i="3"/>
  <c r="BU63" i="3"/>
  <c r="BY63" i="3"/>
  <c r="CC63" i="3"/>
  <c r="AS63" i="3"/>
  <c r="BV63" i="3"/>
  <c r="BZ63" i="3"/>
  <c r="D29" i="23"/>
  <c r="I20" i="23"/>
  <c r="H20" i="23"/>
  <c r="G20" i="23"/>
  <c r="I19" i="23"/>
  <c r="H19" i="23"/>
  <c r="G19" i="23"/>
  <c r="I18" i="23"/>
  <c r="H18" i="23"/>
  <c r="G18" i="23"/>
  <c r="I17" i="23"/>
  <c r="H17" i="23"/>
  <c r="G17" i="23"/>
  <c r="I16" i="23"/>
  <c r="H16" i="23"/>
  <c r="G16" i="23"/>
  <c r="I15" i="23"/>
  <c r="H15" i="23"/>
  <c r="G15" i="23"/>
  <c r="I14" i="23"/>
  <c r="H14" i="23"/>
  <c r="G14" i="23"/>
  <c r="I13" i="23"/>
  <c r="H13" i="23"/>
  <c r="G13" i="23"/>
  <c r="I12" i="23"/>
  <c r="H12" i="23"/>
  <c r="G12" i="23"/>
  <c r="I11" i="23"/>
  <c r="H11" i="23"/>
  <c r="G11" i="23"/>
  <c r="I10" i="23"/>
  <c r="H10" i="23"/>
  <c r="G10" i="23"/>
  <c r="I9" i="23"/>
  <c r="H9" i="23"/>
  <c r="G9" i="23"/>
  <c r="I8" i="23"/>
  <c r="H8" i="23"/>
  <c r="G8" i="23"/>
  <c r="I7" i="23"/>
  <c r="H7" i="23"/>
  <c r="G7" i="23"/>
  <c r="I6" i="23"/>
  <c r="H6" i="23"/>
  <c r="G6" i="23"/>
  <c r="I5" i="23"/>
  <c r="H5" i="23"/>
  <c r="G5" i="23"/>
  <c r="BU58" i="3" l="1"/>
  <c r="BV58" i="3"/>
  <c r="CC58" i="3"/>
  <c r="CB58" i="3"/>
  <c r="BY58" i="3"/>
  <c r="BX58" i="3"/>
  <c r="BW58" i="3"/>
  <c r="BZ58" i="3"/>
  <c r="AF58" i="3"/>
  <c r="AB58" i="3" s="1"/>
  <c r="AX58" i="3"/>
  <c r="CD74" i="3"/>
  <c r="CD49" i="3"/>
  <c r="CD27" i="3"/>
  <c r="AH85" i="3"/>
  <c r="AG85" i="3"/>
  <c r="AH74" i="3"/>
  <c r="AG74" i="3"/>
  <c r="CD85" i="3"/>
  <c r="AX27" i="3"/>
  <c r="AF27" i="3"/>
  <c r="AB27" i="3" s="1"/>
  <c r="AH27" i="3"/>
  <c r="AG27" i="3"/>
  <c r="AX85" i="3"/>
  <c r="AF85" i="3"/>
  <c r="AB85" i="3" s="1"/>
  <c r="AX74" i="3"/>
  <c r="AF74" i="3"/>
  <c r="AB74" i="3" s="1"/>
  <c r="AX49" i="3"/>
  <c r="AF49" i="3"/>
  <c r="AB49" i="3" s="1"/>
  <c r="AH49" i="3"/>
  <c r="AG49" i="3"/>
  <c r="AG63" i="3"/>
  <c r="F63" i="3" s="1"/>
  <c r="AH63" i="3"/>
  <c r="AX63" i="3"/>
  <c r="AF63" i="3"/>
  <c r="AB63" i="3" s="1"/>
  <c r="CD63" i="3"/>
  <c r="D30" i="23"/>
  <c r="J10" i="23" s="1"/>
  <c r="K10" i="23" s="1"/>
  <c r="E99" i="3"/>
  <c r="E38" i="3"/>
  <c r="E61" i="3"/>
  <c r="AE24" i="22"/>
  <c r="AE23" i="22"/>
  <c r="AC24" i="22"/>
  <c r="AI24" i="22" s="1"/>
  <c r="AA24" i="22"/>
  <c r="AH24" i="22" s="1"/>
  <c r="Y24" i="22"/>
  <c r="AG24" i="22" s="1"/>
  <c r="W24" i="22"/>
  <c r="AF24" i="22" s="1"/>
  <c r="AC23" i="22"/>
  <c r="AI23" i="22" s="1"/>
  <c r="AA23" i="22"/>
  <c r="AH23" i="22" s="1"/>
  <c r="Y23" i="22"/>
  <c r="AG23" i="22" s="1"/>
  <c r="W23" i="22"/>
  <c r="AF23" i="22" s="1"/>
  <c r="AC22" i="22"/>
  <c r="AI22" i="22" s="1"/>
  <c r="AA22" i="22"/>
  <c r="AH22" i="22" s="1"/>
  <c r="Y22" i="22"/>
  <c r="AG22" i="22" s="1"/>
  <c r="W22" i="22"/>
  <c r="AF22" i="22" s="1"/>
  <c r="U22" i="22"/>
  <c r="AE22" i="22" s="1"/>
  <c r="AC21" i="22"/>
  <c r="AI21" i="22" s="1"/>
  <c r="AA21" i="22"/>
  <c r="AH21" i="22" s="1"/>
  <c r="Y21" i="22"/>
  <c r="AG21" i="22" s="1"/>
  <c r="W21" i="22"/>
  <c r="AF21" i="22" s="1"/>
  <c r="U21" i="22"/>
  <c r="AE21" i="22" s="1"/>
  <c r="AC20" i="22"/>
  <c r="AI20" i="22" s="1"/>
  <c r="AA20" i="22"/>
  <c r="AH20" i="22" s="1"/>
  <c r="Y20" i="22"/>
  <c r="AG20" i="22" s="1"/>
  <c r="W20" i="22"/>
  <c r="AF20" i="22" s="1"/>
  <c r="U20" i="22"/>
  <c r="AE20" i="22" s="1"/>
  <c r="AC19" i="22"/>
  <c r="AI19" i="22" s="1"/>
  <c r="AA19" i="22"/>
  <c r="AH19" i="22" s="1"/>
  <c r="Y19" i="22"/>
  <c r="AG19" i="22" s="1"/>
  <c r="W19" i="22"/>
  <c r="AF19" i="22" s="1"/>
  <c r="U19" i="22"/>
  <c r="AE19" i="22" s="1"/>
  <c r="AC18" i="22"/>
  <c r="AI18" i="22" s="1"/>
  <c r="AA18" i="22"/>
  <c r="AH18" i="22" s="1"/>
  <c r="Y18" i="22"/>
  <c r="AG18" i="22" s="1"/>
  <c r="W18" i="22"/>
  <c r="AF18" i="22" s="1"/>
  <c r="U18" i="22"/>
  <c r="AE18" i="22" s="1"/>
  <c r="AC17" i="22"/>
  <c r="AI17" i="22" s="1"/>
  <c r="AA17" i="22"/>
  <c r="AH17" i="22" s="1"/>
  <c r="Y17" i="22"/>
  <c r="AG17" i="22" s="1"/>
  <c r="W17" i="22"/>
  <c r="AF17" i="22" s="1"/>
  <c r="U17" i="22"/>
  <c r="AE17" i="22" s="1"/>
  <c r="AC16" i="22"/>
  <c r="AI16" i="22" s="1"/>
  <c r="AA16" i="22"/>
  <c r="AH16" i="22" s="1"/>
  <c r="Y16" i="22"/>
  <c r="AG16" i="22" s="1"/>
  <c r="W16" i="22"/>
  <c r="AF16" i="22" s="1"/>
  <c r="U16" i="22"/>
  <c r="AE16" i="22" s="1"/>
  <c r="AC15" i="22"/>
  <c r="AI15" i="22" s="1"/>
  <c r="AA15" i="22"/>
  <c r="AH15" i="22" s="1"/>
  <c r="Y15" i="22"/>
  <c r="AG15" i="22" s="1"/>
  <c r="W15" i="22"/>
  <c r="AF15" i="22" s="1"/>
  <c r="U15" i="22"/>
  <c r="AE15" i="22" s="1"/>
  <c r="AC14" i="22"/>
  <c r="AI14" i="22" s="1"/>
  <c r="AA14" i="22"/>
  <c r="AH14" i="22" s="1"/>
  <c r="Y14" i="22"/>
  <c r="AG14" i="22" s="1"/>
  <c r="W14" i="22"/>
  <c r="AF14" i="22" s="1"/>
  <c r="U14" i="22"/>
  <c r="AE14" i="22" s="1"/>
  <c r="AC13" i="22"/>
  <c r="AI13" i="22" s="1"/>
  <c r="AA13" i="22"/>
  <c r="AH13" i="22" s="1"/>
  <c r="Y13" i="22"/>
  <c r="AG13" i="22" s="1"/>
  <c r="W13" i="22"/>
  <c r="AF13" i="22" s="1"/>
  <c r="U13" i="22"/>
  <c r="AE13" i="22" s="1"/>
  <c r="AC12" i="22"/>
  <c r="AI12" i="22" s="1"/>
  <c r="AA12" i="22"/>
  <c r="AH12" i="22" s="1"/>
  <c r="Y12" i="22"/>
  <c r="AG12" i="22" s="1"/>
  <c r="W12" i="22"/>
  <c r="AF12" i="22" s="1"/>
  <c r="U12" i="22"/>
  <c r="AE12" i="22" s="1"/>
  <c r="AC11" i="22"/>
  <c r="AI11" i="22" s="1"/>
  <c r="AA11" i="22"/>
  <c r="AH11" i="22" s="1"/>
  <c r="Y11" i="22"/>
  <c r="AG11" i="22" s="1"/>
  <c r="W11" i="22"/>
  <c r="AF11" i="22" s="1"/>
  <c r="U11" i="22"/>
  <c r="AC10" i="22"/>
  <c r="AI10" i="22" s="1"/>
  <c r="AA10" i="22"/>
  <c r="AH10" i="22" s="1"/>
  <c r="Y10" i="22"/>
  <c r="AG10" i="22" s="1"/>
  <c r="W10" i="22"/>
  <c r="AF10" i="22" s="1"/>
  <c r="U10" i="22"/>
  <c r="AE10" i="22" s="1"/>
  <c r="AC9" i="22"/>
  <c r="AI9" i="22" s="1"/>
  <c r="AA9" i="22"/>
  <c r="AH9" i="22" s="1"/>
  <c r="Y9" i="22"/>
  <c r="AG9" i="22" s="1"/>
  <c r="W9" i="22"/>
  <c r="AF9" i="22" s="1"/>
  <c r="U9" i="22"/>
  <c r="AE9" i="22" s="1"/>
  <c r="AC8" i="22"/>
  <c r="AI8" i="22" s="1"/>
  <c r="AA8" i="22"/>
  <c r="AH8" i="22" s="1"/>
  <c r="Y8" i="22"/>
  <c r="AG8" i="22" s="1"/>
  <c r="W8" i="22"/>
  <c r="AF8" i="22" s="1"/>
  <c r="U8" i="22"/>
  <c r="AE8" i="22" s="1"/>
  <c r="AC7" i="22"/>
  <c r="AI7" i="22" s="1"/>
  <c r="AA7" i="22"/>
  <c r="AH7" i="22" s="1"/>
  <c r="Y7" i="22"/>
  <c r="AG7" i="22" s="1"/>
  <c r="W7" i="22"/>
  <c r="AF7" i="22" s="1"/>
  <c r="U7" i="22"/>
  <c r="AE7" i="22" s="1"/>
  <c r="AC6" i="22"/>
  <c r="AI6" i="22" s="1"/>
  <c r="AA6" i="22"/>
  <c r="AH6" i="22" s="1"/>
  <c r="Y6" i="22"/>
  <c r="AG6" i="22" s="1"/>
  <c r="W6" i="22"/>
  <c r="AF6" i="22" s="1"/>
  <c r="U6" i="22"/>
  <c r="AE6" i="22" s="1"/>
  <c r="AC5" i="22"/>
  <c r="AI5" i="22" s="1"/>
  <c r="AA5" i="22"/>
  <c r="AH5" i="22" s="1"/>
  <c r="Y5" i="22"/>
  <c r="AG5" i="22" s="1"/>
  <c r="W5" i="22"/>
  <c r="AF5" i="22" s="1"/>
  <c r="U5" i="22"/>
  <c r="AE5" i="22" s="1"/>
  <c r="I23" i="22"/>
  <c r="H23" i="22"/>
  <c r="G23" i="22"/>
  <c r="I22" i="22"/>
  <c r="H22" i="22"/>
  <c r="G22" i="22"/>
  <c r="D33" i="22"/>
  <c r="I24" i="22"/>
  <c r="H24" i="22"/>
  <c r="G24" i="22"/>
  <c r="I21" i="22"/>
  <c r="H21" i="22"/>
  <c r="G21" i="22"/>
  <c r="I20" i="22"/>
  <c r="H20" i="22"/>
  <c r="G20" i="22"/>
  <c r="I19" i="22"/>
  <c r="H19" i="22"/>
  <c r="G19" i="22"/>
  <c r="I18" i="22"/>
  <c r="H18" i="22"/>
  <c r="G18" i="22"/>
  <c r="I17" i="22"/>
  <c r="H17" i="22"/>
  <c r="G17" i="22"/>
  <c r="I16" i="22"/>
  <c r="H16" i="22"/>
  <c r="G16" i="22"/>
  <c r="I15" i="22"/>
  <c r="H15" i="22"/>
  <c r="G15" i="22"/>
  <c r="I14" i="22"/>
  <c r="H14" i="22"/>
  <c r="G14" i="22"/>
  <c r="I13" i="22"/>
  <c r="H13" i="22"/>
  <c r="G13" i="22"/>
  <c r="I12" i="22"/>
  <c r="H12" i="22"/>
  <c r="G12" i="22"/>
  <c r="I11" i="22"/>
  <c r="H11" i="22"/>
  <c r="G11" i="22"/>
  <c r="I10" i="22"/>
  <c r="H10" i="22"/>
  <c r="G10" i="22"/>
  <c r="I9" i="22"/>
  <c r="H9" i="22"/>
  <c r="G9" i="22"/>
  <c r="I8" i="22"/>
  <c r="H8" i="22"/>
  <c r="G8" i="22"/>
  <c r="I7" i="22"/>
  <c r="H7" i="22"/>
  <c r="G7" i="22"/>
  <c r="I6" i="22"/>
  <c r="H6" i="22"/>
  <c r="G6" i="22"/>
  <c r="I5" i="22"/>
  <c r="H5" i="22"/>
  <c r="G5" i="22"/>
  <c r="AJ7" i="22" l="1"/>
  <c r="AJ24" i="22"/>
  <c r="AH58" i="3"/>
  <c r="CD58" i="3"/>
  <c r="AG58" i="3"/>
  <c r="F58" i="3" s="1"/>
  <c r="J13" i="23"/>
  <c r="K13" i="23" s="1"/>
  <c r="J16" i="23"/>
  <c r="K16" i="23" s="1"/>
  <c r="J20" i="23"/>
  <c r="K20" i="23" s="1"/>
  <c r="J6" i="23"/>
  <c r="K6" i="23" s="1"/>
  <c r="J5" i="23"/>
  <c r="K5" i="23" s="1"/>
  <c r="J17" i="23"/>
  <c r="K17" i="23" s="1"/>
  <c r="J9" i="23"/>
  <c r="K9" i="23" s="1"/>
  <c r="J18" i="23"/>
  <c r="K18" i="23" s="1"/>
  <c r="J19" i="23"/>
  <c r="K19" i="23" s="1"/>
  <c r="J11" i="23"/>
  <c r="K11" i="23" s="1"/>
  <c r="J14" i="23"/>
  <c r="K14" i="23" s="1"/>
  <c r="J15" i="23"/>
  <c r="K15" i="23" s="1"/>
  <c r="J7" i="23"/>
  <c r="K7" i="23" s="1"/>
  <c r="J8" i="23"/>
  <c r="K8" i="23" s="1"/>
  <c r="AC49" i="3"/>
  <c r="F49" i="3"/>
  <c r="AC27" i="3"/>
  <c r="F27" i="3"/>
  <c r="AC74" i="3"/>
  <c r="F74" i="3"/>
  <c r="AC85" i="3"/>
  <c r="F85" i="3"/>
  <c r="AC63" i="3"/>
  <c r="J12" i="23"/>
  <c r="K12" i="23" s="1"/>
  <c r="AJ23" i="22"/>
  <c r="AJ14" i="22"/>
  <c r="AJ22" i="22"/>
  <c r="AJ18" i="22"/>
  <c r="AE11" i="22"/>
  <c r="AJ11" i="22" s="1"/>
  <c r="AJ15" i="22"/>
  <c r="AJ19" i="22"/>
  <c r="AJ8" i="22"/>
  <c r="AJ12" i="22"/>
  <c r="AJ6" i="22"/>
  <c r="AJ9" i="22"/>
  <c r="AJ13" i="22"/>
  <c r="AJ16" i="22"/>
  <c r="AJ20" i="22"/>
  <c r="AJ10" i="22"/>
  <c r="D34" i="22"/>
  <c r="J22" i="22" s="1"/>
  <c r="K22" i="22" s="1"/>
  <c r="AJ17" i="22"/>
  <c r="AJ21" i="22"/>
  <c r="AJ5" i="22"/>
  <c r="AC58" i="3" l="1"/>
  <c r="J24" i="22"/>
  <c r="K24" i="22" s="1"/>
  <c r="J5" i="22"/>
  <c r="K5" i="22" s="1"/>
  <c r="J21" i="22"/>
  <c r="K21" i="22" s="1"/>
  <c r="J19" i="22"/>
  <c r="K19" i="22" s="1"/>
  <c r="J8" i="22"/>
  <c r="K8" i="22" s="1"/>
  <c r="J9" i="22"/>
  <c r="K9" i="22" s="1"/>
  <c r="J16" i="22"/>
  <c r="K16" i="22" s="1"/>
  <c r="J6" i="22"/>
  <c r="K6" i="22" s="1"/>
  <c r="J11" i="22"/>
  <c r="K11" i="22" s="1"/>
  <c r="J20" i="22"/>
  <c r="K20" i="22" s="1"/>
  <c r="J17" i="22"/>
  <c r="K17" i="22" s="1"/>
  <c r="J23" i="22"/>
  <c r="K23" i="22" s="1"/>
  <c r="J18" i="22"/>
  <c r="K18" i="22" s="1"/>
  <c r="J7" i="22"/>
  <c r="K7" i="22" s="1"/>
  <c r="J14" i="22"/>
  <c r="K14" i="22" s="1"/>
  <c r="J10" i="22"/>
  <c r="K10" i="22" s="1"/>
  <c r="J15" i="22"/>
  <c r="K15" i="22" s="1"/>
  <c r="J12" i="22"/>
  <c r="K12" i="22" s="1"/>
  <c r="J13" i="22"/>
  <c r="K13" i="22" s="1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R38" i="3"/>
  <c r="AQ38" i="3"/>
  <c r="AP38" i="3"/>
  <c r="AO38" i="3"/>
  <c r="AN38" i="3"/>
  <c r="AM38" i="3"/>
  <c r="AL38" i="3"/>
  <c r="AK38" i="3"/>
  <c r="AJ38" i="3"/>
  <c r="AI38" i="3"/>
  <c r="AD38" i="3"/>
  <c r="AA38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R61" i="3"/>
  <c r="AQ61" i="3"/>
  <c r="AP61" i="3"/>
  <c r="AO61" i="3"/>
  <c r="AN61" i="3"/>
  <c r="AM61" i="3"/>
  <c r="AL61" i="3"/>
  <c r="AK61" i="3"/>
  <c r="AJ61" i="3"/>
  <c r="AI61" i="3"/>
  <c r="AD61" i="3"/>
  <c r="AA61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R98" i="3"/>
  <c r="AQ98" i="3"/>
  <c r="AP98" i="3"/>
  <c r="AO98" i="3"/>
  <c r="AN98" i="3"/>
  <c r="AM98" i="3"/>
  <c r="AL98" i="3"/>
  <c r="AK98" i="3"/>
  <c r="AJ98" i="3"/>
  <c r="AI98" i="3"/>
  <c r="AD98" i="3"/>
  <c r="AA98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R51" i="3"/>
  <c r="AQ51" i="3"/>
  <c r="AP51" i="3"/>
  <c r="AO51" i="3"/>
  <c r="AN51" i="3"/>
  <c r="AM51" i="3"/>
  <c r="AL51" i="3"/>
  <c r="AK51" i="3"/>
  <c r="AJ51" i="3"/>
  <c r="AI51" i="3"/>
  <c r="AD51" i="3"/>
  <c r="AA51" i="3"/>
  <c r="CA61" i="3" l="1"/>
  <c r="AT61" i="3"/>
  <c r="BZ51" i="3"/>
  <c r="CA38" i="3"/>
  <c r="AW61" i="3"/>
  <c r="AT38" i="3"/>
  <c r="BZ61" i="3"/>
  <c r="AT51" i="3"/>
  <c r="AT98" i="3"/>
  <c r="CC98" i="3"/>
  <c r="AW51" i="3"/>
  <c r="CA51" i="3"/>
  <c r="AV98" i="3"/>
  <c r="CA98" i="3"/>
  <c r="AS98" i="3"/>
  <c r="AW98" i="3"/>
  <c r="BV98" i="3"/>
  <c r="BZ98" i="3"/>
  <c r="BW61" i="3"/>
  <c r="BX38" i="3"/>
  <c r="AU51" i="3"/>
  <c r="BT51" i="3"/>
  <c r="CB51" i="3"/>
  <c r="BW98" i="3"/>
  <c r="BT61" i="3"/>
  <c r="CB61" i="3"/>
  <c r="BY38" i="3"/>
  <c r="AV51" i="3"/>
  <c r="BU51" i="3"/>
  <c r="BY51" i="3"/>
  <c r="CC51" i="3"/>
  <c r="AU98" i="3"/>
  <c r="BT98" i="3"/>
  <c r="BX98" i="3"/>
  <c r="CB98" i="3"/>
  <c r="AV61" i="3"/>
  <c r="BU61" i="3"/>
  <c r="BY61" i="3"/>
  <c r="CC61" i="3"/>
  <c r="AS38" i="3"/>
  <c r="AW38" i="3"/>
  <c r="BV38" i="3"/>
  <c r="BZ38" i="3"/>
  <c r="BW51" i="3"/>
  <c r="AU38" i="3"/>
  <c r="BT38" i="3"/>
  <c r="CB38" i="3"/>
  <c r="BX51" i="3"/>
  <c r="AU61" i="3"/>
  <c r="BX61" i="3"/>
  <c r="AV38" i="3"/>
  <c r="BU38" i="3"/>
  <c r="CC38" i="3"/>
  <c r="AS51" i="3"/>
  <c r="BV51" i="3"/>
  <c r="BU98" i="3"/>
  <c r="BY98" i="3"/>
  <c r="AS61" i="3"/>
  <c r="BV61" i="3"/>
  <c r="BW38" i="3"/>
  <c r="CD61" i="3" l="1"/>
  <c r="CD98" i="3"/>
  <c r="AH38" i="3"/>
  <c r="AG38" i="3"/>
  <c r="AC38" i="3" s="1"/>
  <c r="AG98" i="3"/>
  <c r="AC98" i="3" s="1"/>
  <c r="AH98" i="3"/>
  <c r="CD38" i="3"/>
  <c r="AX38" i="3"/>
  <c r="AF38" i="3"/>
  <c r="AB38" i="3" s="1"/>
  <c r="AX51" i="3"/>
  <c r="AF51" i="3"/>
  <c r="AB51" i="3" s="1"/>
  <c r="CD51" i="3"/>
  <c r="AF98" i="3"/>
  <c r="AB98" i="3" s="1"/>
  <c r="AX98" i="3"/>
  <c r="AF61" i="3"/>
  <c r="AB61" i="3" s="1"/>
  <c r="AX61" i="3"/>
  <c r="AG61" i="3"/>
  <c r="AC61" i="3" s="1"/>
  <c r="AH61" i="3"/>
  <c r="AG51" i="3"/>
  <c r="AC51" i="3" s="1"/>
  <c r="AH51" i="3"/>
  <c r="E98" i="3" l="1"/>
  <c r="E51" i="3"/>
  <c r="E97" i="3"/>
  <c r="E96" i="3"/>
  <c r="E95" i="3"/>
  <c r="E94" i="3"/>
  <c r="E93" i="3"/>
  <c r="E92" i="3"/>
  <c r="E91" i="3"/>
  <c r="E90" i="3"/>
  <c r="E89" i="3"/>
  <c r="E88" i="3"/>
  <c r="E87" i="3"/>
  <c r="E86" i="3"/>
  <c r="E53" i="3"/>
  <c r="E83" i="3"/>
  <c r="E78" i="3"/>
  <c r="E84" i="3"/>
  <c r="E82" i="3"/>
  <c r="E37" i="3"/>
  <c r="E81" i="3"/>
  <c r="E80" i="3"/>
  <c r="E79" i="3"/>
  <c r="E62" i="3"/>
  <c r="E76" i="3"/>
  <c r="E75" i="3"/>
  <c r="E73" i="3"/>
  <c r="E72" i="3"/>
  <c r="E21" i="3"/>
  <c r="E71" i="3"/>
  <c r="E70" i="3"/>
  <c r="E69" i="3"/>
  <c r="E68" i="3"/>
  <c r="E57" i="3"/>
  <c r="E67" i="3"/>
  <c r="E66" i="3"/>
  <c r="E65" i="3"/>
  <c r="E64" i="3"/>
  <c r="E45" i="3"/>
  <c r="E60" i="3"/>
  <c r="E59" i="3"/>
  <c r="E56" i="3"/>
  <c r="E26" i="3"/>
  <c r="E25" i="3"/>
  <c r="E40" i="3"/>
  <c r="E47" i="3"/>
  <c r="E46" i="3"/>
  <c r="E44" i="3"/>
  <c r="E43" i="3"/>
  <c r="E42" i="3"/>
  <c r="E41" i="3"/>
  <c r="E24" i="3"/>
  <c r="E39" i="3"/>
  <c r="E35" i="3"/>
  <c r="E34" i="3"/>
  <c r="E36" i="3"/>
  <c r="E32" i="3"/>
  <c r="E30" i="3"/>
  <c r="E33" i="3"/>
  <c r="E19" i="3"/>
  <c r="E31" i="3"/>
  <c r="E29" i="3"/>
  <c r="E28" i="3"/>
  <c r="E20" i="3"/>
  <c r="E18" i="3"/>
  <c r="E22" i="3"/>
  <c r="E15" i="3"/>
  <c r="E17" i="3"/>
  <c r="E23" i="3"/>
  <c r="E16" i="3"/>
  <c r="E13" i="3"/>
  <c r="E14" i="3"/>
  <c r="E10" i="3"/>
  <c r="E11" i="3"/>
  <c r="C99" i="3"/>
  <c r="F38" i="3"/>
  <c r="C38" i="3"/>
  <c r="F61" i="3"/>
  <c r="C61" i="3"/>
  <c r="F98" i="3"/>
  <c r="C98" i="3"/>
  <c r="CF98" i="3" s="1"/>
  <c r="D29" i="21"/>
  <c r="I20" i="21"/>
  <c r="H20" i="21"/>
  <c r="G20" i="21"/>
  <c r="I19" i="21"/>
  <c r="H19" i="21"/>
  <c r="G19" i="21"/>
  <c r="I18" i="21"/>
  <c r="H18" i="21"/>
  <c r="G18" i="21"/>
  <c r="I17" i="21"/>
  <c r="H17" i="21"/>
  <c r="G17" i="21"/>
  <c r="I16" i="21"/>
  <c r="H16" i="21"/>
  <c r="G16" i="21"/>
  <c r="I15" i="21"/>
  <c r="H15" i="21"/>
  <c r="G15" i="21"/>
  <c r="I14" i="21"/>
  <c r="H14" i="21"/>
  <c r="G14" i="21"/>
  <c r="I13" i="21"/>
  <c r="H13" i="21"/>
  <c r="G13" i="21"/>
  <c r="I12" i="21"/>
  <c r="H12" i="21"/>
  <c r="G12" i="21"/>
  <c r="I11" i="21"/>
  <c r="H11" i="21"/>
  <c r="G11" i="21"/>
  <c r="I10" i="21"/>
  <c r="H10" i="21"/>
  <c r="G10" i="21"/>
  <c r="I9" i="21"/>
  <c r="H9" i="21"/>
  <c r="G9" i="21"/>
  <c r="I8" i="21"/>
  <c r="H8" i="21"/>
  <c r="G8" i="21"/>
  <c r="I7" i="21"/>
  <c r="H7" i="21"/>
  <c r="G7" i="21"/>
  <c r="I6" i="21"/>
  <c r="H6" i="21"/>
  <c r="G6" i="21"/>
  <c r="I5" i="21"/>
  <c r="H5" i="21"/>
  <c r="G5" i="21"/>
  <c r="CF38" i="3" l="1"/>
  <c r="CF61" i="3"/>
  <c r="D30" i="21"/>
  <c r="J10" i="21" s="1"/>
  <c r="K10" i="21" s="1"/>
  <c r="J14" i="21"/>
  <c r="K14" i="21" s="1"/>
  <c r="J19" i="21"/>
  <c r="K19" i="21" s="1"/>
  <c r="J15" i="21"/>
  <c r="K15" i="21" s="1"/>
  <c r="J7" i="21"/>
  <c r="K7" i="21" s="1"/>
  <c r="J16" i="21"/>
  <c r="K16" i="21" s="1"/>
  <c r="J12" i="21"/>
  <c r="K12" i="21" s="1"/>
  <c r="J8" i="21"/>
  <c r="J11" i="21"/>
  <c r="K11" i="21" s="1"/>
  <c r="J9" i="21"/>
  <c r="K9" i="21" s="1"/>
  <c r="J13" i="21"/>
  <c r="K13" i="21" s="1"/>
  <c r="J17" i="21"/>
  <c r="K17" i="21" s="1"/>
  <c r="J20" i="21"/>
  <c r="K20" i="21" s="1"/>
  <c r="K8" i="21"/>
  <c r="J5" i="21"/>
  <c r="K5" i="21" s="1"/>
  <c r="D29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G9" i="20"/>
  <c r="I8" i="20"/>
  <c r="H8" i="20"/>
  <c r="G8" i="20"/>
  <c r="I7" i="20"/>
  <c r="H7" i="20"/>
  <c r="G7" i="20"/>
  <c r="I6" i="20"/>
  <c r="H6" i="20"/>
  <c r="G6" i="20"/>
  <c r="I5" i="20"/>
  <c r="H5" i="20"/>
  <c r="G5" i="20"/>
  <c r="D30" i="20" l="1"/>
  <c r="J6" i="21"/>
  <c r="K6" i="21" s="1"/>
  <c r="J18" i="21"/>
  <c r="K18" i="21" s="1"/>
  <c r="J6" i="20"/>
  <c r="K6" i="20" s="1"/>
  <c r="J10" i="20"/>
  <c r="K10" i="20" s="1"/>
  <c r="J14" i="20"/>
  <c r="K14" i="20" s="1"/>
  <c r="J18" i="20"/>
  <c r="J19" i="20"/>
  <c r="K19" i="20" s="1"/>
  <c r="J15" i="20"/>
  <c r="K15" i="20" s="1"/>
  <c r="J11" i="20"/>
  <c r="K11" i="20" s="1"/>
  <c r="J7" i="20"/>
  <c r="K7" i="20" s="1"/>
  <c r="J12" i="20"/>
  <c r="K12" i="20" s="1"/>
  <c r="J20" i="20"/>
  <c r="K20" i="20" s="1"/>
  <c r="J16" i="20"/>
  <c r="K16" i="20" s="1"/>
  <c r="J8" i="20"/>
  <c r="K8" i="20" s="1"/>
  <c r="J9" i="20"/>
  <c r="J13" i="20"/>
  <c r="K13" i="20" s="1"/>
  <c r="J17" i="20"/>
  <c r="K17" i="20" s="1"/>
  <c r="K18" i="20"/>
  <c r="K9" i="20"/>
  <c r="J5" i="20"/>
  <c r="K5" i="20" s="1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R37" i="3"/>
  <c r="AQ37" i="3"/>
  <c r="AP37" i="3"/>
  <c r="AO37" i="3"/>
  <c r="AN37" i="3"/>
  <c r="AM37" i="3"/>
  <c r="AL37" i="3"/>
  <c r="AK37" i="3"/>
  <c r="AJ37" i="3"/>
  <c r="AI37" i="3"/>
  <c r="AD37" i="3"/>
  <c r="AA37" i="3"/>
  <c r="C37" i="3"/>
  <c r="AD65" i="3"/>
  <c r="BK93" i="3"/>
  <c r="BS93" i="3"/>
  <c r="BR93" i="3"/>
  <c r="BQ93" i="3"/>
  <c r="BP93" i="3"/>
  <c r="BO93" i="3"/>
  <c r="BN93" i="3"/>
  <c r="BM93" i="3"/>
  <c r="BL93" i="3"/>
  <c r="BJ93" i="3"/>
  <c r="BI93" i="3"/>
  <c r="BH93" i="3"/>
  <c r="BG93" i="3"/>
  <c r="BF93" i="3"/>
  <c r="BE93" i="3"/>
  <c r="BD93" i="3"/>
  <c r="BC93" i="3"/>
  <c r="BB93" i="3"/>
  <c r="BA93" i="3"/>
  <c r="AZ93" i="3"/>
  <c r="AR93" i="3"/>
  <c r="AQ93" i="3"/>
  <c r="AP93" i="3"/>
  <c r="AO93" i="3"/>
  <c r="AN93" i="3"/>
  <c r="AM93" i="3"/>
  <c r="AL93" i="3"/>
  <c r="AK93" i="3"/>
  <c r="AJ93" i="3"/>
  <c r="AI93" i="3"/>
  <c r="AA93" i="3"/>
  <c r="C93" i="3"/>
  <c r="BS83" i="3"/>
  <c r="BR83" i="3"/>
  <c r="BQ83" i="3"/>
  <c r="BP83" i="3"/>
  <c r="BO83" i="3"/>
  <c r="BN83" i="3"/>
  <c r="BM83" i="3"/>
  <c r="BL83" i="3"/>
  <c r="BJ83" i="3"/>
  <c r="BI83" i="3"/>
  <c r="BH83" i="3"/>
  <c r="BG83" i="3"/>
  <c r="BF83" i="3"/>
  <c r="BE83" i="3"/>
  <c r="BD83" i="3"/>
  <c r="BC83" i="3"/>
  <c r="BB83" i="3"/>
  <c r="BA83" i="3"/>
  <c r="AZ83" i="3"/>
  <c r="AR83" i="3"/>
  <c r="AQ83" i="3"/>
  <c r="AP83" i="3"/>
  <c r="AO83" i="3"/>
  <c r="AN83" i="3"/>
  <c r="AM83" i="3"/>
  <c r="AL83" i="3"/>
  <c r="AK83" i="3"/>
  <c r="AJ83" i="3"/>
  <c r="AI83" i="3"/>
  <c r="C83" i="3"/>
  <c r="BS80" i="3"/>
  <c r="BR80" i="3"/>
  <c r="BQ80" i="3"/>
  <c r="BP80" i="3"/>
  <c r="BO80" i="3"/>
  <c r="BN80" i="3"/>
  <c r="BM80" i="3"/>
  <c r="BL80" i="3"/>
  <c r="BJ80" i="3"/>
  <c r="BI80" i="3"/>
  <c r="BH80" i="3"/>
  <c r="BG80" i="3"/>
  <c r="BF80" i="3"/>
  <c r="BE80" i="3"/>
  <c r="BD80" i="3"/>
  <c r="BC80" i="3"/>
  <c r="BB80" i="3"/>
  <c r="BA80" i="3"/>
  <c r="AZ80" i="3"/>
  <c r="AR80" i="3"/>
  <c r="AQ80" i="3"/>
  <c r="AP80" i="3"/>
  <c r="AO80" i="3"/>
  <c r="AN80" i="3"/>
  <c r="AM80" i="3"/>
  <c r="AL80" i="3"/>
  <c r="AK80" i="3"/>
  <c r="AJ80" i="3"/>
  <c r="AI80" i="3"/>
  <c r="C80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R65" i="3"/>
  <c r="AQ65" i="3"/>
  <c r="AP65" i="3"/>
  <c r="AO65" i="3"/>
  <c r="AN65" i="3"/>
  <c r="AM65" i="3"/>
  <c r="AL65" i="3"/>
  <c r="AK65" i="3"/>
  <c r="AJ65" i="3"/>
  <c r="AI65" i="3"/>
  <c r="AA65" i="3"/>
  <c r="C65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R78" i="3"/>
  <c r="AQ78" i="3"/>
  <c r="AP78" i="3"/>
  <c r="AO78" i="3"/>
  <c r="AN78" i="3"/>
  <c r="AM78" i="3"/>
  <c r="AL78" i="3"/>
  <c r="AK78" i="3"/>
  <c r="AJ78" i="3"/>
  <c r="AI78" i="3"/>
  <c r="AD78" i="3"/>
  <c r="AA78" i="3"/>
  <c r="C78" i="3"/>
  <c r="BS75" i="3"/>
  <c r="BR75" i="3"/>
  <c r="BQ75" i="3"/>
  <c r="BP75" i="3"/>
  <c r="BO75" i="3"/>
  <c r="BN75" i="3"/>
  <c r="BM75" i="3"/>
  <c r="BL75" i="3"/>
  <c r="BJ75" i="3"/>
  <c r="BI75" i="3"/>
  <c r="BH75" i="3"/>
  <c r="BG75" i="3"/>
  <c r="BF75" i="3"/>
  <c r="BE75" i="3"/>
  <c r="BD75" i="3"/>
  <c r="BC75" i="3"/>
  <c r="BB75" i="3"/>
  <c r="BA75" i="3"/>
  <c r="AZ75" i="3"/>
  <c r="AR75" i="3"/>
  <c r="AQ75" i="3"/>
  <c r="AP75" i="3"/>
  <c r="AO75" i="3"/>
  <c r="AN75" i="3"/>
  <c r="AM75" i="3"/>
  <c r="AL75" i="3"/>
  <c r="AK75" i="3"/>
  <c r="AJ75" i="3"/>
  <c r="AI75" i="3"/>
  <c r="C75" i="3"/>
  <c r="I18" i="19"/>
  <c r="H18" i="19"/>
  <c r="G18" i="19"/>
  <c r="D32" i="19"/>
  <c r="I23" i="19"/>
  <c r="H23" i="19"/>
  <c r="G23" i="19"/>
  <c r="I22" i="19"/>
  <c r="H22" i="19"/>
  <c r="G22" i="19"/>
  <c r="I21" i="19"/>
  <c r="H21" i="19"/>
  <c r="G21" i="19"/>
  <c r="I20" i="19"/>
  <c r="H20" i="19"/>
  <c r="G20" i="19"/>
  <c r="I19" i="19"/>
  <c r="H19" i="19"/>
  <c r="G19" i="19"/>
  <c r="I17" i="19"/>
  <c r="H17" i="19"/>
  <c r="G17" i="19"/>
  <c r="I16" i="19"/>
  <c r="H16" i="19"/>
  <c r="G16" i="19"/>
  <c r="I15" i="19"/>
  <c r="H15" i="19"/>
  <c r="G15" i="19"/>
  <c r="I14" i="19"/>
  <c r="H14" i="19"/>
  <c r="G14" i="19"/>
  <c r="I13" i="19"/>
  <c r="H13" i="19"/>
  <c r="G13" i="19"/>
  <c r="I12" i="19"/>
  <c r="H12" i="19"/>
  <c r="G12" i="19"/>
  <c r="I11" i="19"/>
  <c r="H11" i="19"/>
  <c r="G11" i="19"/>
  <c r="I10" i="19"/>
  <c r="H10" i="19"/>
  <c r="G10" i="19"/>
  <c r="I9" i="19"/>
  <c r="H9" i="19"/>
  <c r="G9" i="19"/>
  <c r="I8" i="19"/>
  <c r="H8" i="19"/>
  <c r="G8" i="19"/>
  <c r="I7" i="19"/>
  <c r="H7" i="19"/>
  <c r="G7" i="19"/>
  <c r="I6" i="19"/>
  <c r="H6" i="19"/>
  <c r="G6" i="19"/>
  <c r="I5" i="19"/>
  <c r="H5" i="19"/>
  <c r="G5" i="19"/>
  <c r="AT37" i="3" l="1"/>
  <c r="CF37" i="3"/>
  <c r="AS78" i="3"/>
  <c r="CA37" i="3"/>
  <c r="AU37" i="3"/>
  <c r="BT37" i="3"/>
  <c r="BX37" i="3"/>
  <c r="CB37" i="3"/>
  <c r="AT93" i="3"/>
  <c r="AV37" i="3"/>
  <c r="BU37" i="3"/>
  <c r="BY37" i="3"/>
  <c r="CC37" i="3"/>
  <c r="AT78" i="3"/>
  <c r="CA65" i="3"/>
  <c r="AV80" i="3"/>
  <c r="AS37" i="3"/>
  <c r="AW37" i="3"/>
  <c r="BV37" i="3"/>
  <c r="BZ37" i="3"/>
  <c r="BW37" i="3"/>
  <c r="AV83" i="3"/>
  <c r="AU75" i="3"/>
  <c r="AV78" i="3"/>
  <c r="AT65" i="3"/>
  <c r="AU80" i="3"/>
  <c r="AS75" i="3"/>
  <c r="AU65" i="3"/>
  <c r="AW80" i="3"/>
  <c r="AT83" i="3"/>
  <c r="CB65" i="3"/>
  <c r="AA83" i="3"/>
  <c r="BK83" i="3"/>
  <c r="BV83" i="3" s="1"/>
  <c r="AD83" i="3"/>
  <c r="CF83" i="3" s="1"/>
  <c r="CF78" i="3"/>
  <c r="CA78" i="3"/>
  <c r="AD93" i="3"/>
  <c r="CF93" i="3" s="1"/>
  <c r="CA93" i="3"/>
  <c r="CC78" i="3"/>
  <c r="AU93" i="3"/>
  <c r="BT93" i="3"/>
  <c r="BX93" i="3"/>
  <c r="CB93" i="3"/>
  <c r="CF65" i="3"/>
  <c r="AV93" i="3"/>
  <c r="BU93" i="3"/>
  <c r="BY93" i="3"/>
  <c r="CC93" i="3"/>
  <c r="AS93" i="3"/>
  <c r="AW93" i="3"/>
  <c r="BV93" i="3"/>
  <c r="BZ93" i="3"/>
  <c r="BW93" i="3"/>
  <c r="BW65" i="3"/>
  <c r="AS83" i="3"/>
  <c r="AT75" i="3"/>
  <c r="AU78" i="3"/>
  <c r="BT78" i="3"/>
  <c r="BX78" i="3"/>
  <c r="CB78" i="3"/>
  <c r="AV65" i="3"/>
  <c r="BU65" i="3"/>
  <c r="BY65" i="3"/>
  <c r="CC65" i="3"/>
  <c r="AT80" i="3"/>
  <c r="AU83" i="3"/>
  <c r="BV78" i="3"/>
  <c r="AW83" i="3"/>
  <c r="AW75" i="3"/>
  <c r="BU78" i="3"/>
  <c r="BY78" i="3"/>
  <c r="AS65" i="3"/>
  <c r="AW65" i="3"/>
  <c r="BV65" i="3"/>
  <c r="BZ65" i="3"/>
  <c r="AV75" i="3"/>
  <c r="AW78" i="3"/>
  <c r="BZ78" i="3"/>
  <c r="BW78" i="3"/>
  <c r="BT65" i="3"/>
  <c r="BX65" i="3"/>
  <c r="AS80" i="3"/>
  <c r="D33" i="19"/>
  <c r="J12" i="19" s="1"/>
  <c r="K12" i="19" s="1"/>
  <c r="BW83" i="3" l="1"/>
  <c r="BY83" i="3"/>
  <c r="CD37" i="3"/>
  <c r="AF78" i="3"/>
  <c r="AB78" i="3" s="1"/>
  <c r="BZ83" i="3"/>
  <c r="CB83" i="3"/>
  <c r="CC83" i="3"/>
  <c r="BT83" i="3"/>
  <c r="AH37" i="3"/>
  <c r="AG37" i="3"/>
  <c r="AX37" i="3"/>
  <c r="AF37" i="3"/>
  <c r="AB37" i="3" s="1"/>
  <c r="BU83" i="3"/>
  <c r="BX83" i="3"/>
  <c r="CA83" i="3"/>
  <c r="CD93" i="3"/>
  <c r="AD80" i="3"/>
  <c r="CF80" i="3" s="1"/>
  <c r="BK80" i="3"/>
  <c r="AA80" i="3"/>
  <c r="AD75" i="3"/>
  <c r="CF75" i="3" s="1"/>
  <c r="AA75" i="3"/>
  <c r="BK75" i="3"/>
  <c r="CD78" i="3"/>
  <c r="AF75" i="3"/>
  <c r="AB75" i="3" s="1"/>
  <c r="AX93" i="3"/>
  <c r="AF93" i="3"/>
  <c r="AB93" i="3" s="1"/>
  <c r="AH93" i="3"/>
  <c r="AG93" i="3"/>
  <c r="AX78" i="3"/>
  <c r="AG65" i="3"/>
  <c r="AH65" i="3"/>
  <c r="AX83" i="3"/>
  <c r="AF83" i="3"/>
  <c r="AB83" i="3" s="1"/>
  <c r="CD65" i="3"/>
  <c r="AF80" i="3"/>
  <c r="AB80" i="3" s="1"/>
  <c r="AX80" i="3"/>
  <c r="AH78" i="3"/>
  <c r="AG78" i="3"/>
  <c r="AX75" i="3"/>
  <c r="AF65" i="3"/>
  <c r="AB65" i="3" s="1"/>
  <c r="AX65" i="3"/>
  <c r="J22" i="19"/>
  <c r="K22" i="19" s="1"/>
  <c r="J11" i="19"/>
  <c r="K11" i="19" s="1"/>
  <c r="J7" i="19"/>
  <c r="K7" i="19" s="1"/>
  <c r="J5" i="19"/>
  <c r="K5" i="19" s="1"/>
  <c r="J17" i="19"/>
  <c r="K17" i="19" s="1"/>
  <c r="J14" i="19"/>
  <c r="K14" i="19" s="1"/>
  <c r="J15" i="19"/>
  <c r="K15" i="19" s="1"/>
  <c r="J8" i="19"/>
  <c r="K8" i="19" s="1"/>
  <c r="J18" i="19"/>
  <c r="K18" i="19" s="1"/>
  <c r="J13" i="19"/>
  <c r="K13" i="19" s="1"/>
  <c r="J19" i="19"/>
  <c r="K19" i="19" s="1"/>
  <c r="J20" i="19"/>
  <c r="K20" i="19" s="1"/>
  <c r="J21" i="19"/>
  <c r="K21" i="19" s="1"/>
  <c r="J10" i="19"/>
  <c r="K10" i="19" s="1"/>
  <c r="J9" i="19"/>
  <c r="K9" i="19" s="1"/>
  <c r="J23" i="19"/>
  <c r="K23" i="19" s="1"/>
  <c r="J16" i="19"/>
  <c r="K16" i="19" s="1"/>
  <c r="J6" i="19"/>
  <c r="K6" i="19" s="1"/>
  <c r="I18" i="18"/>
  <c r="H18" i="18"/>
  <c r="G18" i="18"/>
  <c r="I17" i="18"/>
  <c r="H17" i="18"/>
  <c r="G17" i="18"/>
  <c r="I16" i="18"/>
  <c r="H16" i="18"/>
  <c r="G16" i="18"/>
  <c r="I15" i="18"/>
  <c r="H15" i="18"/>
  <c r="G15" i="18"/>
  <c r="AH83" i="3" l="1"/>
  <c r="CD83" i="3"/>
  <c r="AC37" i="3"/>
  <c r="F37" i="3"/>
  <c r="AG83" i="3"/>
  <c r="AC83" i="3" s="1"/>
  <c r="CA75" i="3"/>
  <c r="BU75" i="3"/>
  <c r="BX75" i="3"/>
  <c r="BT75" i="3"/>
  <c r="BY75" i="3"/>
  <c r="CC75" i="3"/>
  <c r="BV75" i="3"/>
  <c r="CB75" i="3"/>
  <c r="BZ75" i="3"/>
  <c r="BW75" i="3"/>
  <c r="CB80" i="3"/>
  <c r="CC80" i="3"/>
  <c r="BU80" i="3"/>
  <c r="BY80" i="3"/>
  <c r="BV80" i="3"/>
  <c r="CA80" i="3"/>
  <c r="BZ80" i="3"/>
  <c r="BW80" i="3"/>
  <c r="BT80" i="3"/>
  <c r="BX80" i="3"/>
  <c r="AC78" i="3"/>
  <c r="F78" i="3"/>
  <c r="AC65" i="3"/>
  <c r="F65" i="3"/>
  <c r="AC93" i="3"/>
  <c r="F93" i="3"/>
  <c r="D29" i="18"/>
  <c r="I20" i="18"/>
  <c r="H20" i="18"/>
  <c r="G20" i="18"/>
  <c r="I19" i="18"/>
  <c r="H19" i="18"/>
  <c r="G19" i="18"/>
  <c r="I14" i="18"/>
  <c r="H14" i="18"/>
  <c r="G14" i="18"/>
  <c r="I13" i="18"/>
  <c r="H13" i="18"/>
  <c r="G13" i="18"/>
  <c r="I12" i="18"/>
  <c r="H12" i="18"/>
  <c r="G12" i="18"/>
  <c r="I11" i="18"/>
  <c r="H11" i="18"/>
  <c r="G11" i="18"/>
  <c r="I10" i="18"/>
  <c r="H10" i="18"/>
  <c r="G10" i="18"/>
  <c r="I9" i="18"/>
  <c r="H9" i="18"/>
  <c r="G9" i="18"/>
  <c r="I8" i="18"/>
  <c r="H8" i="18"/>
  <c r="G8" i="18"/>
  <c r="I7" i="18"/>
  <c r="H7" i="18"/>
  <c r="G7" i="18"/>
  <c r="I6" i="18"/>
  <c r="H6" i="18"/>
  <c r="G6" i="18"/>
  <c r="I5" i="18"/>
  <c r="H5" i="18"/>
  <c r="G5" i="18"/>
  <c r="F83" i="3" l="1"/>
  <c r="CD80" i="3"/>
  <c r="AH75" i="3"/>
  <c r="AG75" i="3"/>
  <c r="AG80" i="3"/>
  <c r="AH80" i="3"/>
  <c r="CD75" i="3"/>
  <c r="D30" i="18"/>
  <c r="J16" i="18" s="1"/>
  <c r="K16" i="18" s="1"/>
  <c r="J10" i="18"/>
  <c r="K10" i="18" s="1"/>
  <c r="J14" i="18"/>
  <c r="K14" i="18" s="1"/>
  <c r="J5" i="18"/>
  <c r="K5" i="18" s="1"/>
  <c r="H18" i="17"/>
  <c r="G18" i="17"/>
  <c r="H17" i="17"/>
  <c r="G17" i="17"/>
  <c r="H16" i="17"/>
  <c r="G16" i="17"/>
  <c r="H15" i="17"/>
  <c r="G15" i="17"/>
  <c r="H14" i="17"/>
  <c r="G14" i="17"/>
  <c r="H13" i="17"/>
  <c r="G13" i="17"/>
  <c r="H12" i="17"/>
  <c r="G12" i="17"/>
  <c r="H11" i="17"/>
  <c r="G11" i="17"/>
  <c r="H10" i="17"/>
  <c r="G10" i="17"/>
  <c r="H9" i="17"/>
  <c r="G9" i="17"/>
  <c r="H8" i="17"/>
  <c r="G8" i="17"/>
  <c r="H7" i="17"/>
  <c r="G7" i="17"/>
  <c r="H6" i="17"/>
  <c r="G6" i="17"/>
  <c r="H5" i="17"/>
  <c r="G5" i="17"/>
  <c r="J19" i="18" l="1"/>
  <c r="K19" i="18" s="1"/>
  <c r="J7" i="18"/>
  <c r="K7" i="18" s="1"/>
  <c r="J6" i="18"/>
  <c r="K6" i="18" s="1"/>
  <c r="J9" i="18"/>
  <c r="K9" i="18" s="1"/>
  <c r="J12" i="18"/>
  <c r="K12" i="18" s="1"/>
  <c r="J15" i="18"/>
  <c r="K15" i="18" s="1"/>
  <c r="J8" i="18"/>
  <c r="K8" i="18" s="1"/>
  <c r="J20" i="18"/>
  <c r="K20" i="18" s="1"/>
  <c r="J17" i="18"/>
  <c r="K17" i="18" s="1"/>
  <c r="AC75" i="3"/>
  <c r="F75" i="3"/>
  <c r="AC80" i="3"/>
  <c r="F80" i="3"/>
  <c r="J13" i="18"/>
  <c r="K13" i="18" s="1"/>
  <c r="J18" i="18"/>
  <c r="K18" i="18" s="1"/>
  <c r="J11" i="18"/>
  <c r="K11" i="18" s="1"/>
  <c r="BI72" i="3"/>
  <c r="D28" i="17"/>
  <c r="J17" i="17" s="1"/>
  <c r="AD53" i="3"/>
  <c r="C64" i="3"/>
  <c r="C59" i="3"/>
  <c r="C72" i="3"/>
  <c r="C53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R62" i="3"/>
  <c r="AQ62" i="3"/>
  <c r="AP62" i="3"/>
  <c r="AO62" i="3"/>
  <c r="AN62" i="3"/>
  <c r="AM62" i="3"/>
  <c r="AL62" i="3"/>
  <c r="AK62" i="3"/>
  <c r="AJ62" i="3"/>
  <c r="AI62" i="3"/>
  <c r="AD62" i="3"/>
  <c r="AA62" i="3"/>
  <c r="C62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R86" i="3"/>
  <c r="AQ86" i="3"/>
  <c r="AP86" i="3"/>
  <c r="AO86" i="3"/>
  <c r="AN86" i="3"/>
  <c r="AM86" i="3"/>
  <c r="AL86" i="3"/>
  <c r="AK86" i="3"/>
  <c r="AJ86" i="3"/>
  <c r="AI86" i="3"/>
  <c r="AD86" i="3"/>
  <c r="AA86" i="3"/>
  <c r="C86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R92" i="3"/>
  <c r="AQ92" i="3"/>
  <c r="AP92" i="3"/>
  <c r="AO92" i="3"/>
  <c r="AN92" i="3"/>
  <c r="AM92" i="3"/>
  <c r="AL92" i="3"/>
  <c r="AK92" i="3"/>
  <c r="AJ92" i="3"/>
  <c r="AI92" i="3"/>
  <c r="AD92" i="3"/>
  <c r="AA92" i="3"/>
  <c r="C92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R30" i="3"/>
  <c r="AQ30" i="3"/>
  <c r="AP30" i="3"/>
  <c r="AO30" i="3"/>
  <c r="AN30" i="3"/>
  <c r="AM30" i="3"/>
  <c r="AL30" i="3"/>
  <c r="AK30" i="3"/>
  <c r="AJ30" i="3"/>
  <c r="AI30" i="3"/>
  <c r="AD30" i="3"/>
  <c r="AA30" i="3"/>
  <c r="C30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R69" i="3"/>
  <c r="AQ69" i="3"/>
  <c r="AP69" i="3"/>
  <c r="AO69" i="3"/>
  <c r="AN69" i="3"/>
  <c r="AM69" i="3"/>
  <c r="AL69" i="3"/>
  <c r="AK69" i="3"/>
  <c r="AJ69" i="3"/>
  <c r="AI69" i="3"/>
  <c r="AD69" i="3"/>
  <c r="AA69" i="3"/>
  <c r="C6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R29" i="3"/>
  <c r="AQ29" i="3"/>
  <c r="AP29" i="3"/>
  <c r="AO29" i="3"/>
  <c r="AN29" i="3"/>
  <c r="AM29" i="3"/>
  <c r="AL29" i="3"/>
  <c r="AK29" i="3"/>
  <c r="AJ29" i="3"/>
  <c r="AI29" i="3"/>
  <c r="AD29" i="3"/>
  <c r="AA29" i="3"/>
  <c r="C29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R64" i="3"/>
  <c r="AQ64" i="3"/>
  <c r="AP64" i="3"/>
  <c r="AO64" i="3"/>
  <c r="AN64" i="3"/>
  <c r="AM64" i="3"/>
  <c r="AL64" i="3"/>
  <c r="AK64" i="3"/>
  <c r="AJ64" i="3"/>
  <c r="AI64" i="3"/>
  <c r="AD64" i="3"/>
  <c r="AA64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R59" i="3"/>
  <c r="AQ59" i="3"/>
  <c r="AP59" i="3"/>
  <c r="AO59" i="3"/>
  <c r="AN59" i="3"/>
  <c r="AM59" i="3"/>
  <c r="AL59" i="3"/>
  <c r="AK59" i="3"/>
  <c r="AJ59" i="3"/>
  <c r="AI59" i="3"/>
  <c r="AD59" i="3"/>
  <c r="AA59" i="3"/>
  <c r="BS72" i="3"/>
  <c r="BR72" i="3"/>
  <c r="BQ72" i="3"/>
  <c r="BP72" i="3"/>
  <c r="BO72" i="3"/>
  <c r="BN72" i="3"/>
  <c r="BM72" i="3"/>
  <c r="BL72" i="3"/>
  <c r="BK72" i="3"/>
  <c r="BJ72" i="3"/>
  <c r="BH72" i="3"/>
  <c r="BG72" i="3"/>
  <c r="BF72" i="3"/>
  <c r="BE72" i="3"/>
  <c r="BD72" i="3"/>
  <c r="BC72" i="3"/>
  <c r="BB72" i="3"/>
  <c r="BA72" i="3"/>
  <c r="AZ72" i="3"/>
  <c r="AQ72" i="3"/>
  <c r="AP72" i="3"/>
  <c r="AO72" i="3"/>
  <c r="AN72" i="3"/>
  <c r="AM72" i="3"/>
  <c r="AL72" i="3"/>
  <c r="AK72" i="3"/>
  <c r="AJ72" i="3"/>
  <c r="AI72" i="3"/>
  <c r="BS53" i="3"/>
  <c r="BR53" i="3"/>
  <c r="BQ53" i="3"/>
  <c r="BP53" i="3"/>
  <c r="BO53" i="3"/>
  <c r="BN53" i="3"/>
  <c r="BM53" i="3"/>
  <c r="BL53" i="3"/>
  <c r="BK53" i="3"/>
  <c r="BJ53" i="3"/>
  <c r="BI53" i="3"/>
  <c r="BG53" i="3"/>
  <c r="BF53" i="3"/>
  <c r="BE53" i="3"/>
  <c r="BD53" i="3"/>
  <c r="BC53" i="3"/>
  <c r="BB53" i="3"/>
  <c r="BA53" i="3"/>
  <c r="AZ53" i="3"/>
  <c r="AR53" i="3"/>
  <c r="AQ53" i="3"/>
  <c r="AP53" i="3"/>
  <c r="AO53" i="3"/>
  <c r="AN53" i="3"/>
  <c r="AM53" i="3"/>
  <c r="AL53" i="3"/>
  <c r="AK53" i="3"/>
  <c r="AJ53" i="3"/>
  <c r="AI53" i="3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8" i="16"/>
  <c r="G8" i="16"/>
  <c r="H7" i="16"/>
  <c r="G7" i="16"/>
  <c r="H6" i="16"/>
  <c r="G6" i="16"/>
  <c r="H5" i="16"/>
  <c r="G5" i="16"/>
  <c r="J14" i="17" l="1"/>
  <c r="J6" i="17"/>
  <c r="AT86" i="3"/>
  <c r="CF30" i="3"/>
  <c r="CA92" i="3"/>
  <c r="AW30" i="3"/>
  <c r="CB30" i="3"/>
  <c r="CF62" i="3"/>
  <c r="BV62" i="3"/>
  <c r="AT69" i="3"/>
  <c r="BZ86" i="3"/>
  <c r="AT62" i="3"/>
  <c r="CA29" i="3"/>
  <c r="CF92" i="3"/>
  <c r="AV64" i="3"/>
  <c r="AR72" i="3"/>
  <c r="AS72" i="3" s="1"/>
  <c r="AA72" i="3"/>
  <c r="AD72" i="3"/>
  <c r="CF72" i="3" s="1"/>
  <c r="CF64" i="3"/>
  <c r="J16" i="17"/>
  <c r="J12" i="17"/>
  <c r="J13" i="17"/>
  <c r="J10" i="17"/>
  <c r="J5" i="17"/>
  <c r="J11" i="17"/>
  <c r="J8" i="17"/>
  <c r="J18" i="17"/>
  <c r="J9" i="17"/>
  <c r="J15" i="17"/>
  <c r="J7" i="17"/>
  <c r="AV29" i="3"/>
  <c r="CA69" i="3"/>
  <c r="AU30" i="3"/>
  <c r="BZ30" i="3"/>
  <c r="AT92" i="3"/>
  <c r="CB86" i="3"/>
  <c r="AV62" i="3"/>
  <c r="AT29" i="3"/>
  <c r="CB29" i="3"/>
  <c r="CF69" i="3"/>
  <c r="AU69" i="3"/>
  <c r="BZ69" i="3"/>
  <c r="AT30" i="3"/>
  <c r="AS92" i="3"/>
  <c r="CB92" i="3"/>
  <c r="CF86" i="3"/>
  <c r="AU86" i="3"/>
  <c r="CA86" i="3"/>
  <c r="CA62" i="3"/>
  <c r="CF29" i="3"/>
  <c r="AU29" i="3"/>
  <c r="BZ29" i="3"/>
  <c r="AW69" i="3"/>
  <c r="CB69" i="3"/>
  <c r="CA30" i="3"/>
  <c r="AU92" i="3"/>
  <c r="BZ92" i="3"/>
  <c r="AS86" i="3"/>
  <c r="AW86" i="3"/>
  <c r="CB64" i="3"/>
  <c r="AU59" i="3"/>
  <c r="CA64" i="3"/>
  <c r="AU64" i="3"/>
  <c r="BW64" i="3"/>
  <c r="BV72" i="3"/>
  <c r="CC59" i="3"/>
  <c r="AT64" i="3"/>
  <c r="AV53" i="3"/>
  <c r="CF59" i="3"/>
  <c r="CA59" i="3"/>
  <c r="AA53" i="3"/>
  <c r="AT53" i="3"/>
  <c r="BH53" i="3"/>
  <c r="BZ53" i="3" s="1"/>
  <c r="CF53" i="3"/>
  <c r="AS53" i="3"/>
  <c r="AW53" i="3"/>
  <c r="CB72" i="3"/>
  <c r="AV59" i="3"/>
  <c r="CA72" i="3"/>
  <c r="BW72" i="3"/>
  <c r="AU53" i="3"/>
  <c r="CC72" i="3"/>
  <c r="BZ72" i="3"/>
  <c r="AT59" i="3"/>
  <c r="AW59" i="3"/>
  <c r="AS59" i="3"/>
  <c r="CB59" i="3"/>
  <c r="BV59" i="3"/>
  <c r="AW64" i="3"/>
  <c r="BV64" i="3"/>
  <c r="AW29" i="3"/>
  <c r="BV29" i="3"/>
  <c r="AS69" i="3"/>
  <c r="BV69" i="3"/>
  <c r="AW92" i="3"/>
  <c r="BV92" i="3"/>
  <c r="BV86" i="3"/>
  <c r="AS62" i="3"/>
  <c r="BT72" i="3"/>
  <c r="BX72" i="3"/>
  <c r="BT59" i="3"/>
  <c r="BX59" i="3"/>
  <c r="BT64" i="3"/>
  <c r="BX64" i="3"/>
  <c r="BT29" i="3"/>
  <c r="BX29" i="3"/>
  <c r="BT69" i="3"/>
  <c r="BX69" i="3"/>
  <c r="BT30" i="3"/>
  <c r="BX30" i="3"/>
  <c r="BT92" i="3"/>
  <c r="BX92" i="3"/>
  <c r="BT86" i="3"/>
  <c r="BX86" i="3"/>
  <c r="AU62" i="3"/>
  <c r="BT62" i="3"/>
  <c r="BX62" i="3"/>
  <c r="CB62" i="3"/>
  <c r="BZ59" i="3"/>
  <c r="AS64" i="3"/>
  <c r="BZ64" i="3"/>
  <c r="AS29" i="3"/>
  <c r="AS30" i="3"/>
  <c r="BV30" i="3"/>
  <c r="BU72" i="3"/>
  <c r="BY72" i="3"/>
  <c r="BU59" i="3"/>
  <c r="BY59" i="3"/>
  <c r="BU64" i="3"/>
  <c r="BY64" i="3"/>
  <c r="CC64" i="3"/>
  <c r="BU29" i="3"/>
  <c r="BY29" i="3"/>
  <c r="CC29" i="3"/>
  <c r="AV69" i="3"/>
  <c r="BU69" i="3"/>
  <c r="BY69" i="3"/>
  <c r="CC69" i="3"/>
  <c r="AV30" i="3"/>
  <c r="BU30" i="3"/>
  <c r="BY30" i="3"/>
  <c r="CC30" i="3"/>
  <c r="AV92" i="3"/>
  <c r="BU92" i="3"/>
  <c r="BY92" i="3"/>
  <c r="CC92" i="3"/>
  <c r="AV86" i="3"/>
  <c r="BU86" i="3"/>
  <c r="BY86" i="3"/>
  <c r="CC86" i="3"/>
  <c r="BU62" i="3"/>
  <c r="BY62" i="3"/>
  <c r="CC62" i="3"/>
  <c r="BZ62" i="3"/>
  <c r="AW62" i="3"/>
  <c r="BW59" i="3"/>
  <c r="BW29" i="3"/>
  <c r="BW69" i="3"/>
  <c r="BW30" i="3"/>
  <c r="BW92" i="3"/>
  <c r="BW86" i="3"/>
  <c r="BW62" i="3"/>
  <c r="I18" i="16"/>
  <c r="I19" i="16"/>
  <c r="D29" i="16"/>
  <c r="J18" i="16" s="1"/>
  <c r="I17" i="16"/>
  <c r="G15" i="15"/>
  <c r="H15" i="15"/>
  <c r="H16" i="15"/>
  <c r="G16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AW72" i="3" l="1"/>
  <c r="BY53" i="3"/>
  <c r="AX92" i="3"/>
  <c r="CB53" i="3"/>
  <c r="AF30" i="3"/>
  <c r="AF29" i="3"/>
  <c r="AF62" i="3"/>
  <c r="AB62" i="3" s="1"/>
  <c r="AX86" i="3"/>
  <c r="AF86" i="3"/>
  <c r="AB86" i="3" s="1"/>
  <c r="AF69" i="3"/>
  <c r="AF59" i="3"/>
  <c r="AF64" i="3"/>
  <c r="AF53" i="3"/>
  <c r="AF92" i="3"/>
  <c r="AB92" i="3" s="1"/>
  <c r="CA53" i="3"/>
  <c r="AU72" i="3"/>
  <c r="AT72" i="3"/>
  <c r="BX53" i="3"/>
  <c r="AV72" i="3"/>
  <c r="BW53" i="3"/>
  <c r="CC53" i="3"/>
  <c r="BU53" i="3"/>
  <c r="BT53" i="3"/>
  <c r="CD64" i="3"/>
  <c r="CD72" i="3"/>
  <c r="BV53" i="3"/>
  <c r="AH62" i="3"/>
  <c r="AG62" i="3"/>
  <c r="AX53" i="3"/>
  <c r="CD86" i="3"/>
  <c r="CD30" i="3"/>
  <c r="CD69" i="3"/>
  <c r="AH92" i="3"/>
  <c r="AG92" i="3"/>
  <c r="AH69" i="3"/>
  <c r="AG69" i="3"/>
  <c r="AH72" i="3"/>
  <c r="AG72" i="3"/>
  <c r="AX69" i="3"/>
  <c r="CD62" i="3"/>
  <c r="CD59" i="3"/>
  <c r="AX29" i="3"/>
  <c r="AX59" i="3"/>
  <c r="AX64" i="3"/>
  <c r="AX62" i="3"/>
  <c r="CD92" i="3"/>
  <c r="CD29" i="3"/>
  <c r="AX30" i="3"/>
  <c r="AB30" i="3"/>
  <c r="AH64" i="3"/>
  <c r="AG64" i="3"/>
  <c r="AH86" i="3"/>
  <c r="AG86" i="3"/>
  <c r="AH30" i="3"/>
  <c r="AG30" i="3"/>
  <c r="AH29" i="3"/>
  <c r="AG29" i="3"/>
  <c r="AH59" i="3"/>
  <c r="AG59" i="3"/>
  <c r="J14" i="16"/>
  <c r="J8" i="16"/>
  <c r="J15" i="16"/>
  <c r="K18" i="16"/>
  <c r="J16" i="16"/>
  <c r="J5" i="16"/>
  <c r="J9" i="16"/>
  <c r="J17" i="16"/>
  <c r="J12" i="16"/>
  <c r="J7" i="16"/>
  <c r="J13" i="16"/>
  <c r="J19" i="16"/>
  <c r="K19" i="16" s="1"/>
  <c r="J6" i="16"/>
  <c r="J10" i="16"/>
  <c r="J11" i="16"/>
  <c r="K17" i="16"/>
  <c r="D26" i="15"/>
  <c r="J8" i="15" s="1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6" i="14"/>
  <c r="G6" i="14"/>
  <c r="H5" i="14"/>
  <c r="G5" i="14"/>
  <c r="AC62" i="3" l="1"/>
  <c r="F62" i="3"/>
  <c r="CD53" i="3"/>
  <c r="AC59" i="3"/>
  <c r="F59" i="3"/>
  <c r="AC30" i="3"/>
  <c r="F30" i="3"/>
  <c r="AC64" i="3"/>
  <c r="F64" i="3"/>
  <c r="AC72" i="3"/>
  <c r="F72" i="3"/>
  <c r="AC92" i="3"/>
  <c r="F92" i="3"/>
  <c r="AF72" i="3"/>
  <c r="AB72" i="3" s="1"/>
  <c r="AC29" i="3"/>
  <c r="F29" i="3"/>
  <c r="AC86" i="3"/>
  <c r="F86" i="3"/>
  <c r="AC69" i="3"/>
  <c r="F69" i="3"/>
  <c r="AB69" i="3"/>
  <c r="AX72" i="3"/>
  <c r="AG53" i="3"/>
  <c r="AB29" i="3"/>
  <c r="AH53" i="3"/>
  <c r="AB53" i="3"/>
  <c r="AB64" i="3"/>
  <c r="AB59" i="3"/>
  <c r="J5" i="15"/>
  <c r="J14" i="15"/>
  <c r="J9" i="15"/>
  <c r="J7" i="15"/>
  <c r="J15" i="15"/>
  <c r="J13" i="15"/>
  <c r="J6" i="15"/>
  <c r="J12" i="15"/>
  <c r="J11" i="15"/>
  <c r="J10" i="15"/>
  <c r="J16" i="15"/>
  <c r="D32" i="14"/>
  <c r="J15" i="14" s="1"/>
  <c r="J9" i="14"/>
  <c r="J17" i="14"/>
  <c r="J12" i="14"/>
  <c r="J20" i="14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J18" i="14" l="1"/>
  <c r="J11" i="14"/>
  <c r="J16" i="14"/>
  <c r="J8" i="14"/>
  <c r="J5" i="14"/>
  <c r="J19" i="14"/>
  <c r="J10" i="14"/>
  <c r="J21" i="14"/>
  <c r="J6" i="14"/>
  <c r="J22" i="14"/>
  <c r="J14" i="14"/>
  <c r="J13" i="14"/>
  <c r="J7" i="14"/>
  <c r="AC53" i="3"/>
  <c r="F53" i="3"/>
  <c r="D31" i="13"/>
  <c r="J17" i="13" s="1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J16" i="13" l="1"/>
  <c r="J19" i="13"/>
  <c r="J8" i="13"/>
  <c r="J15" i="13"/>
  <c r="J11" i="13"/>
  <c r="J10" i="13"/>
  <c r="J18" i="13"/>
  <c r="J13" i="13"/>
  <c r="J7" i="13"/>
  <c r="J12" i="13"/>
  <c r="J20" i="13"/>
  <c r="J9" i="13"/>
  <c r="J5" i="13"/>
  <c r="J6" i="13"/>
  <c r="J14" i="13"/>
  <c r="J21" i="13"/>
  <c r="D32" i="12"/>
  <c r="J22" i="12" s="1"/>
  <c r="J8" i="12"/>
  <c r="D26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7" i="11"/>
  <c r="H7" i="11"/>
  <c r="G7" i="11"/>
  <c r="I6" i="11"/>
  <c r="H6" i="11"/>
  <c r="G6" i="11"/>
  <c r="I5" i="11"/>
  <c r="H5" i="11"/>
  <c r="G5" i="11"/>
  <c r="J19" i="12" l="1"/>
  <c r="J11" i="12"/>
  <c r="J10" i="12"/>
  <c r="J17" i="12"/>
  <c r="J9" i="12"/>
  <c r="J12" i="12"/>
  <c r="J14" i="12"/>
  <c r="J5" i="12"/>
  <c r="J15" i="12"/>
  <c r="J7" i="12"/>
  <c r="J16" i="12"/>
  <c r="J18" i="12"/>
  <c r="J21" i="12"/>
  <c r="J13" i="12"/>
  <c r="J6" i="12"/>
  <c r="J20" i="12"/>
  <c r="D27" i="11"/>
  <c r="J5" i="11" s="1"/>
  <c r="K5" i="11" s="1"/>
  <c r="E12" i="3"/>
  <c r="I30" i="10"/>
  <c r="H30" i="10"/>
  <c r="G30" i="10"/>
  <c r="I29" i="10"/>
  <c r="H29" i="10"/>
  <c r="G29" i="10"/>
  <c r="I28" i="10"/>
  <c r="H28" i="10"/>
  <c r="G28" i="10"/>
  <c r="I27" i="10"/>
  <c r="H27" i="10"/>
  <c r="G27" i="10"/>
  <c r="I26" i="10"/>
  <c r="H26" i="10"/>
  <c r="G26" i="10"/>
  <c r="I25" i="10"/>
  <c r="H25" i="10"/>
  <c r="G25" i="10"/>
  <c r="I24" i="10"/>
  <c r="H24" i="10"/>
  <c r="G24" i="10"/>
  <c r="I23" i="10"/>
  <c r="H23" i="10"/>
  <c r="G23" i="10"/>
  <c r="I22" i="10"/>
  <c r="H22" i="10"/>
  <c r="G22" i="10"/>
  <c r="I21" i="10"/>
  <c r="H21" i="10"/>
  <c r="G21" i="10"/>
  <c r="I20" i="10"/>
  <c r="H20" i="10"/>
  <c r="G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I9" i="10"/>
  <c r="H9" i="10"/>
  <c r="G9" i="10"/>
  <c r="I8" i="10"/>
  <c r="H8" i="10"/>
  <c r="G8" i="10"/>
  <c r="I7" i="10"/>
  <c r="H7" i="10"/>
  <c r="G7" i="10"/>
  <c r="I6" i="10"/>
  <c r="H6" i="10"/>
  <c r="G6" i="10"/>
  <c r="J17" i="11" l="1"/>
  <c r="K17" i="11" s="1"/>
  <c r="J15" i="11"/>
  <c r="K15" i="11" s="1"/>
  <c r="J9" i="11"/>
  <c r="K9" i="11" s="1"/>
  <c r="J14" i="11"/>
  <c r="K14" i="11" s="1"/>
  <c r="J11" i="11"/>
  <c r="K11" i="11" s="1"/>
  <c r="J13" i="11"/>
  <c r="K13" i="11" s="1"/>
  <c r="J10" i="11"/>
  <c r="K10" i="11" s="1"/>
  <c r="J7" i="11"/>
  <c r="K7" i="11" s="1"/>
  <c r="J8" i="11"/>
  <c r="K8" i="11" s="1"/>
  <c r="J12" i="11"/>
  <c r="K12" i="11" s="1"/>
  <c r="J6" i="11"/>
  <c r="K6" i="11" s="1"/>
  <c r="J16" i="11"/>
  <c r="K16" i="11" s="1"/>
  <c r="J9" i="10"/>
  <c r="K9" i="10" s="1"/>
  <c r="H5" i="10"/>
  <c r="D40" i="10" s="1"/>
  <c r="J30" i="10" s="1"/>
  <c r="K30" i="10" s="1"/>
  <c r="G5" i="10"/>
  <c r="J25" i="10" l="1"/>
  <c r="K25" i="10" s="1"/>
  <c r="J14" i="10"/>
  <c r="K14" i="10" s="1"/>
  <c r="J21" i="10"/>
  <c r="K21" i="10" s="1"/>
  <c r="J26" i="10"/>
  <c r="K26" i="10" s="1"/>
  <c r="J6" i="10"/>
  <c r="K6" i="10" s="1"/>
  <c r="J17" i="10"/>
  <c r="K17" i="10" s="1"/>
  <c r="J22" i="10"/>
  <c r="K22" i="10" s="1"/>
  <c r="J27" i="10"/>
  <c r="K27" i="10" s="1"/>
  <c r="J23" i="10"/>
  <c r="K23" i="10" s="1"/>
  <c r="J19" i="10"/>
  <c r="K19" i="10" s="1"/>
  <c r="J15" i="10"/>
  <c r="K15" i="10" s="1"/>
  <c r="J11" i="10"/>
  <c r="K11" i="10" s="1"/>
  <c r="J7" i="10"/>
  <c r="K7" i="10" s="1"/>
  <c r="J24" i="10"/>
  <c r="K24" i="10" s="1"/>
  <c r="J8" i="10"/>
  <c r="K8" i="10" s="1"/>
  <c r="J20" i="10"/>
  <c r="K20" i="10" s="1"/>
  <c r="J16" i="10"/>
  <c r="K16" i="10" s="1"/>
  <c r="J12" i="10"/>
  <c r="K12" i="10" s="1"/>
  <c r="J28" i="10"/>
  <c r="K28" i="10" s="1"/>
  <c r="J29" i="10"/>
  <c r="K29" i="10" s="1"/>
  <c r="J13" i="10"/>
  <c r="K13" i="10" s="1"/>
  <c r="J18" i="10"/>
  <c r="K18" i="10" s="1"/>
  <c r="J10" i="10"/>
  <c r="K10" i="10" s="1"/>
  <c r="J5" i="10"/>
  <c r="G22" i="9"/>
  <c r="G21" i="9"/>
  <c r="G20" i="9"/>
  <c r="G19" i="9"/>
  <c r="G18" i="9"/>
  <c r="G17" i="9"/>
  <c r="G16" i="9"/>
  <c r="G15" i="9"/>
  <c r="G14" i="9"/>
  <c r="G12" i="9"/>
  <c r="G13" i="9"/>
  <c r="G11" i="9"/>
  <c r="G10" i="9"/>
  <c r="G9" i="9"/>
  <c r="G8" i="9"/>
  <c r="G7" i="9"/>
  <c r="G6" i="9"/>
  <c r="G5" i="9"/>
  <c r="G14" i="6"/>
  <c r="G13" i="6"/>
  <c r="G12" i="6"/>
  <c r="G11" i="6"/>
  <c r="G10" i="6"/>
  <c r="G9" i="6"/>
  <c r="G8" i="6"/>
  <c r="G7" i="6"/>
  <c r="G6" i="6"/>
  <c r="G5" i="6"/>
  <c r="I22" i="9" l="1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H6" i="9"/>
  <c r="H5" i="9"/>
  <c r="D32" i="9" s="1"/>
  <c r="J22" i="9" s="1"/>
  <c r="J7" i="9" l="1"/>
  <c r="K7" i="9" s="1"/>
  <c r="J9" i="9"/>
  <c r="K9" i="9" s="1"/>
  <c r="J11" i="9"/>
  <c r="K11" i="9" s="1"/>
  <c r="J13" i="9"/>
  <c r="K13" i="9" s="1"/>
  <c r="J15" i="9"/>
  <c r="K15" i="9" s="1"/>
  <c r="J17" i="9"/>
  <c r="K17" i="9" s="1"/>
  <c r="J19" i="9"/>
  <c r="K19" i="9" s="1"/>
  <c r="J21" i="9"/>
  <c r="K21" i="9" s="1"/>
  <c r="K22" i="9"/>
  <c r="J8" i="9"/>
  <c r="K8" i="9" s="1"/>
  <c r="J10" i="9"/>
  <c r="K10" i="9" s="1"/>
  <c r="J12" i="9"/>
  <c r="K12" i="9" s="1"/>
  <c r="J14" i="9"/>
  <c r="K14" i="9" s="1"/>
  <c r="J16" i="9"/>
  <c r="K16" i="9" s="1"/>
  <c r="J18" i="9"/>
  <c r="K18" i="9" s="1"/>
  <c r="J20" i="9"/>
  <c r="K20" i="9" s="1"/>
  <c r="J6" i="9"/>
  <c r="J5" i="9"/>
  <c r="I17" i="17" l="1"/>
  <c r="K17" i="17" s="1"/>
  <c r="H14" i="6"/>
  <c r="H13" i="6"/>
  <c r="H12" i="6"/>
  <c r="H11" i="6"/>
  <c r="H10" i="6"/>
  <c r="H9" i="6"/>
  <c r="H8" i="6"/>
  <c r="H7" i="6"/>
  <c r="H6" i="6"/>
  <c r="H5" i="6"/>
  <c r="I18" i="17" l="1"/>
  <c r="K18" i="17" s="1"/>
  <c r="I6" i="17"/>
  <c r="K6" i="17" s="1"/>
  <c r="I8" i="17"/>
  <c r="K8" i="17" s="1"/>
  <c r="I7" i="17"/>
  <c r="K7" i="17" s="1"/>
  <c r="I9" i="17"/>
  <c r="K9" i="17" s="1"/>
  <c r="D27" i="17"/>
  <c r="I10" i="17"/>
  <c r="K10" i="17" s="1"/>
  <c r="I5" i="17"/>
  <c r="K5" i="17" s="1"/>
  <c r="I14" i="17"/>
  <c r="K14" i="17" s="1"/>
  <c r="I15" i="17"/>
  <c r="K15" i="17" s="1"/>
  <c r="I16" i="17"/>
  <c r="K16" i="17" s="1"/>
  <c r="I12" i="17"/>
  <c r="K12" i="17" s="1"/>
  <c r="I11" i="17"/>
  <c r="K11" i="17" s="1"/>
  <c r="I13" i="17"/>
  <c r="K13" i="17" s="1"/>
  <c r="D24" i="6"/>
  <c r="I14" i="16" l="1"/>
  <c r="K14" i="16" s="1"/>
  <c r="I16" i="16"/>
  <c r="K16" i="16" s="1"/>
  <c r="D31" i="9"/>
  <c r="J13" i="6"/>
  <c r="J11" i="6"/>
  <c r="J7" i="6"/>
  <c r="J14" i="6"/>
  <c r="J12" i="6"/>
  <c r="J8" i="6"/>
  <c r="J9" i="6"/>
  <c r="J6" i="6"/>
  <c r="J5" i="6"/>
  <c r="J10" i="6"/>
  <c r="C51" i="3"/>
  <c r="CF51" i="3" s="1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R25" i="3"/>
  <c r="AQ25" i="3"/>
  <c r="AP25" i="3"/>
  <c r="AO25" i="3"/>
  <c r="AN25" i="3"/>
  <c r="AM25" i="3"/>
  <c r="AL25" i="3"/>
  <c r="AK25" i="3"/>
  <c r="AJ25" i="3"/>
  <c r="AI25" i="3"/>
  <c r="AD25" i="3"/>
  <c r="AA25" i="3"/>
  <c r="C25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R26" i="3"/>
  <c r="AQ26" i="3"/>
  <c r="AP26" i="3"/>
  <c r="AO26" i="3"/>
  <c r="AN26" i="3"/>
  <c r="AM26" i="3"/>
  <c r="AL26" i="3"/>
  <c r="AK26" i="3"/>
  <c r="AJ26" i="3"/>
  <c r="AI26" i="3"/>
  <c r="AD26" i="3"/>
  <c r="AA26" i="3"/>
  <c r="C26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R97" i="3"/>
  <c r="AQ97" i="3"/>
  <c r="AP97" i="3"/>
  <c r="AO97" i="3"/>
  <c r="AN97" i="3"/>
  <c r="AM97" i="3"/>
  <c r="AL97" i="3"/>
  <c r="AK97" i="3"/>
  <c r="AJ97" i="3"/>
  <c r="AI97" i="3"/>
  <c r="AD97" i="3"/>
  <c r="AA97" i="3"/>
  <c r="C97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R60" i="3"/>
  <c r="AQ60" i="3"/>
  <c r="AP60" i="3"/>
  <c r="AO60" i="3"/>
  <c r="AN60" i="3"/>
  <c r="AM60" i="3"/>
  <c r="AL60" i="3"/>
  <c r="AK60" i="3"/>
  <c r="AJ60" i="3"/>
  <c r="AI60" i="3"/>
  <c r="AD60" i="3"/>
  <c r="AA60" i="3"/>
  <c r="C60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R67" i="3"/>
  <c r="AQ67" i="3"/>
  <c r="AP67" i="3"/>
  <c r="AO67" i="3"/>
  <c r="AN67" i="3"/>
  <c r="AM67" i="3"/>
  <c r="AL67" i="3"/>
  <c r="AK67" i="3"/>
  <c r="AJ67" i="3"/>
  <c r="AI67" i="3"/>
  <c r="AD67" i="3"/>
  <c r="AA67" i="3"/>
  <c r="C67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R95" i="3"/>
  <c r="AQ95" i="3"/>
  <c r="AP95" i="3"/>
  <c r="AO95" i="3"/>
  <c r="AN95" i="3"/>
  <c r="AM95" i="3"/>
  <c r="AL95" i="3"/>
  <c r="AK95" i="3"/>
  <c r="AJ95" i="3"/>
  <c r="AI95" i="3"/>
  <c r="AD95" i="3"/>
  <c r="AA95" i="3"/>
  <c r="C95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R71" i="3"/>
  <c r="AQ71" i="3"/>
  <c r="AP71" i="3"/>
  <c r="AO71" i="3"/>
  <c r="AN71" i="3"/>
  <c r="AM71" i="3"/>
  <c r="AL71" i="3"/>
  <c r="AK71" i="3"/>
  <c r="AJ71" i="3"/>
  <c r="AI71" i="3"/>
  <c r="AD71" i="3"/>
  <c r="AA71" i="3"/>
  <c r="C71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R68" i="3"/>
  <c r="AQ68" i="3"/>
  <c r="AP68" i="3"/>
  <c r="AO68" i="3"/>
  <c r="AN68" i="3"/>
  <c r="AM68" i="3"/>
  <c r="AL68" i="3"/>
  <c r="AK68" i="3"/>
  <c r="AJ68" i="3"/>
  <c r="AI68" i="3"/>
  <c r="AD68" i="3"/>
  <c r="AA68" i="3"/>
  <c r="C68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R23" i="3"/>
  <c r="AQ23" i="3"/>
  <c r="AP23" i="3"/>
  <c r="AO23" i="3"/>
  <c r="AN23" i="3"/>
  <c r="AM23" i="3"/>
  <c r="AL23" i="3"/>
  <c r="AK23" i="3"/>
  <c r="AJ23" i="3"/>
  <c r="AI23" i="3"/>
  <c r="AD23" i="3"/>
  <c r="AA23" i="3"/>
  <c r="C23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R35" i="3"/>
  <c r="AQ35" i="3"/>
  <c r="AP35" i="3"/>
  <c r="AO35" i="3"/>
  <c r="AN35" i="3"/>
  <c r="AM35" i="3"/>
  <c r="AL35" i="3"/>
  <c r="AK35" i="3"/>
  <c r="AJ35" i="3"/>
  <c r="AI35" i="3"/>
  <c r="AD35" i="3"/>
  <c r="AA35" i="3"/>
  <c r="C35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R31" i="3"/>
  <c r="AQ31" i="3"/>
  <c r="AP31" i="3"/>
  <c r="AO31" i="3"/>
  <c r="AN31" i="3"/>
  <c r="AM31" i="3"/>
  <c r="AL31" i="3"/>
  <c r="AK31" i="3"/>
  <c r="AJ31" i="3"/>
  <c r="AI31" i="3"/>
  <c r="AD31" i="3"/>
  <c r="AA31" i="3"/>
  <c r="C31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R45" i="3"/>
  <c r="AQ45" i="3"/>
  <c r="AP45" i="3"/>
  <c r="AO45" i="3"/>
  <c r="AN45" i="3"/>
  <c r="AM45" i="3"/>
  <c r="AL45" i="3"/>
  <c r="AK45" i="3"/>
  <c r="AJ45" i="3"/>
  <c r="AI45" i="3"/>
  <c r="AD45" i="3"/>
  <c r="AA45" i="3"/>
  <c r="C45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R91" i="3"/>
  <c r="AQ91" i="3"/>
  <c r="AP91" i="3"/>
  <c r="AO91" i="3"/>
  <c r="AN91" i="3"/>
  <c r="AM91" i="3"/>
  <c r="AL91" i="3"/>
  <c r="AK91" i="3"/>
  <c r="AJ91" i="3"/>
  <c r="AI91" i="3"/>
  <c r="AD91" i="3"/>
  <c r="AA91" i="3"/>
  <c r="C91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R90" i="3"/>
  <c r="AQ90" i="3"/>
  <c r="AP90" i="3"/>
  <c r="AO90" i="3"/>
  <c r="AN90" i="3"/>
  <c r="AM90" i="3"/>
  <c r="AL90" i="3"/>
  <c r="AK90" i="3"/>
  <c r="AJ90" i="3"/>
  <c r="AI90" i="3"/>
  <c r="AD90" i="3"/>
  <c r="AA90" i="3"/>
  <c r="C90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R21" i="3"/>
  <c r="AQ21" i="3"/>
  <c r="AP21" i="3"/>
  <c r="AO21" i="3"/>
  <c r="AN21" i="3"/>
  <c r="AM21" i="3"/>
  <c r="AL21" i="3"/>
  <c r="AK21" i="3"/>
  <c r="AJ21" i="3"/>
  <c r="AI21" i="3"/>
  <c r="AD21" i="3"/>
  <c r="AA21" i="3"/>
  <c r="C21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R84" i="3"/>
  <c r="AQ84" i="3"/>
  <c r="AP84" i="3"/>
  <c r="AO84" i="3"/>
  <c r="AN84" i="3"/>
  <c r="AM84" i="3"/>
  <c r="AL84" i="3"/>
  <c r="AK84" i="3"/>
  <c r="AJ84" i="3"/>
  <c r="AI84" i="3"/>
  <c r="AD84" i="3"/>
  <c r="AA84" i="3"/>
  <c r="C84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R76" i="3"/>
  <c r="AQ76" i="3"/>
  <c r="AP76" i="3"/>
  <c r="AO76" i="3"/>
  <c r="AN76" i="3"/>
  <c r="AM76" i="3"/>
  <c r="AL76" i="3"/>
  <c r="AK76" i="3"/>
  <c r="AJ76" i="3"/>
  <c r="AI76" i="3"/>
  <c r="AD76" i="3"/>
  <c r="AA76" i="3"/>
  <c r="C76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R42" i="3"/>
  <c r="AQ42" i="3"/>
  <c r="AP42" i="3"/>
  <c r="AO42" i="3"/>
  <c r="AN42" i="3"/>
  <c r="AM42" i="3"/>
  <c r="AL42" i="3"/>
  <c r="AK42" i="3"/>
  <c r="AJ42" i="3"/>
  <c r="AI42" i="3"/>
  <c r="AD42" i="3"/>
  <c r="AA42" i="3"/>
  <c r="C42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R36" i="3"/>
  <c r="AQ36" i="3"/>
  <c r="AP36" i="3"/>
  <c r="AO36" i="3"/>
  <c r="AN36" i="3"/>
  <c r="AM36" i="3"/>
  <c r="AL36" i="3"/>
  <c r="AK36" i="3"/>
  <c r="AJ36" i="3"/>
  <c r="AI36" i="3"/>
  <c r="AD36" i="3"/>
  <c r="AA36" i="3"/>
  <c r="C36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R19" i="3"/>
  <c r="AQ19" i="3"/>
  <c r="AP19" i="3"/>
  <c r="AO19" i="3"/>
  <c r="AN19" i="3"/>
  <c r="AM19" i="3"/>
  <c r="AL19" i="3"/>
  <c r="AK19" i="3"/>
  <c r="AJ19" i="3"/>
  <c r="AI19" i="3"/>
  <c r="AD19" i="3"/>
  <c r="AA19" i="3"/>
  <c r="C1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R99" i="3"/>
  <c r="AQ99" i="3"/>
  <c r="AP99" i="3"/>
  <c r="AO99" i="3"/>
  <c r="AN99" i="3"/>
  <c r="AM99" i="3"/>
  <c r="AL99" i="3"/>
  <c r="AK99" i="3"/>
  <c r="AJ99" i="3"/>
  <c r="AI99" i="3"/>
  <c r="AD99" i="3"/>
  <c r="AA99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R94" i="3"/>
  <c r="AQ94" i="3"/>
  <c r="AP94" i="3"/>
  <c r="AO94" i="3"/>
  <c r="AN94" i="3"/>
  <c r="AM94" i="3"/>
  <c r="AL94" i="3"/>
  <c r="AK94" i="3"/>
  <c r="AJ94" i="3"/>
  <c r="AI94" i="3"/>
  <c r="AD94" i="3"/>
  <c r="AA94" i="3"/>
  <c r="C94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R89" i="3"/>
  <c r="AQ89" i="3"/>
  <c r="AP89" i="3"/>
  <c r="AO89" i="3"/>
  <c r="AN89" i="3"/>
  <c r="AM89" i="3"/>
  <c r="AL89" i="3"/>
  <c r="AK89" i="3"/>
  <c r="AJ89" i="3"/>
  <c r="AI89" i="3"/>
  <c r="AD89" i="3"/>
  <c r="AA89" i="3"/>
  <c r="C89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R87" i="3"/>
  <c r="AQ87" i="3"/>
  <c r="AP87" i="3"/>
  <c r="AO87" i="3"/>
  <c r="AN87" i="3"/>
  <c r="AM87" i="3"/>
  <c r="AL87" i="3"/>
  <c r="AK87" i="3"/>
  <c r="AJ87" i="3"/>
  <c r="AI87" i="3"/>
  <c r="AD87" i="3"/>
  <c r="AA87" i="3"/>
  <c r="C87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R24" i="3"/>
  <c r="AQ24" i="3"/>
  <c r="AP24" i="3"/>
  <c r="AO24" i="3"/>
  <c r="AN24" i="3"/>
  <c r="AM24" i="3"/>
  <c r="AL24" i="3"/>
  <c r="AK24" i="3"/>
  <c r="AJ24" i="3"/>
  <c r="AI24" i="3"/>
  <c r="AD24" i="3"/>
  <c r="AA24" i="3"/>
  <c r="C24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R15" i="3"/>
  <c r="AQ15" i="3"/>
  <c r="AP15" i="3"/>
  <c r="AO15" i="3"/>
  <c r="AN15" i="3"/>
  <c r="AM15" i="3"/>
  <c r="AL15" i="3"/>
  <c r="AK15" i="3"/>
  <c r="AJ15" i="3"/>
  <c r="AI15" i="3"/>
  <c r="AD15" i="3"/>
  <c r="AA15" i="3"/>
  <c r="C15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R70" i="3"/>
  <c r="AQ70" i="3"/>
  <c r="AP70" i="3"/>
  <c r="AO70" i="3"/>
  <c r="AN70" i="3"/>
  <c r="AM70" i="3"/>
  <c r="AL70" i="3"/>
  <c r="AK70" i="3"/>
  <c r="AJ70" i="3"/>
  <c r="AI70" i="3"/>
  <c r="AD70" i="3"/>
  <c r="AA70" i="3"/>
  <c r="C70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R22" i="3"/>
  <c r="AQ22" i="3"/>
  <c r="AP22" i="3"/>
  <c r="AO22" i="3"/>
  <c r="AN22" i="3"/>
  <c r="AM22" i="3"/>
  <c r="AL22" i="3"/>
  <c r="AK22" i="3"/>
  <c r="AJ22" i="3"/>
  <c r="AI22" i="3"/>
  <c r="AD22" i="3"/>
  <c r="AA22" i="3"/>
  <c r="C2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R12" i="3"/>
  <c r="AQ12" i="3"/>
  <c r="AP12" i="3"/>
  <c r="AO12" i="3"/>
  <c r="AN12" i="3"/>
  <c r="AM12" i="3"/>
  <c r="AL12" i="3"/>
  <c r="AK12" i="3"/>
  <c r="AJ12" i="3"/>
  <c r="AI12" i="3"/>
  <c r="AD12" i="3"/>
  <c r="AA12" i="3"/>
  <c r="C12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R56" i="3"/>
  <c r="AQ56" i="3"/>
  <c r="AP56" i="3"/>
  <c r="AO56" i="3"/>
  <c r="AN56" i="3"/>
  <c r="AM56" i="3"/>
  <c r="AL56" i="3"/>
  <c r="AK56" i="3"/>
  <c r="AJ56" i="3"/>
  <c r="AI56" i="3"/>
  <c r="AD56" i="3"/>
  <c r="AA56" i="3"/>
  <c r="C56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R40" i="3"/>
  <c r="AQ40" i="3"/>
  <c r="AP40" i="3"/>
  <c r="AO40" i="3"/>
  <c r="AN40" i="3"/>
  <c r="AM40" i="3"/>
  <c r="AL40" i="3"/>
  <c r="AK40" i="3"/>
  <c r="AJ40" i="3"/>
  <c r="AI40" i="3"/>
  <c r="AD40" i="3"/>
  <c r="AA40" i="3"/>
  <c r="C40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R47" i="3"/>
  <c r="AQ47" i="3"/>
  <c r="AP47" i="3"/>
  <c r="AO47" i="3"/>
  <c r="AN47" i="3"/>
  <c r="AM47" i="3"/>
  <c r="AL47" i="3"/>
  <c r="AK47" i="3"/>
  <c r="AJ47" i="3"/>
  <c r="AI47" i="3"/>
  <c r="AD47" i="3"/>
  <c r="AA47" i="3"/>
  <c r="C47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R44" i="3"/>
  <c r="AQ44" i="3"/>
  <c r="AP44" i="3"/>
  <c r="AO44" i="3"/>
  <c r="AN44" i="3"/>
  <c r="AM44" i="3"/>
  <c r="AL44" i="3"/>
  <c r="AK44" i="3"/>
  <c r="AJ44" i="3"/>
  <c r="AI44" i="3"/>
  <c r="AD44" i="3"/>
  <c r="AA44" i="3"/>
  <c r="C44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R39" i="3"/>
  <c r="AQ39" i="3"/>
  <c r="AP39" i="3"/>
  <c r="AO39" i="3"/>
  <c r="AN39" i="3"/>
  <c r="AM39" i="3"/>
  <c r="AL39" i="3"/>
  <c r="AK39" i="3"/>
  <c r="AJ39" i="3"/>
  <c r="AI39" i="3"/>
  <c r="AD39" i="3"/>
  <c r="AA39" i="3"/>
  <c r="C39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R13" i="3"/>
  <c r="AQ13" i="3"/>
  <c r="AP13" i="3"/>
  <c r="AO13" i="3"/>
  <c r="AN13" i="3"/>
  <c r="AM13" i="3"/>
  <c r="AL13" i="3"/>
  <c r="AK13" i="3"/>
  <c r="AJ13" i="3"/>
  <c r="AI13" i="3"/>
  <c r="AD13" i="3"/>
  <c r="AA13" i="3"/>
  <c r="C13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R46" i="3"/>
  <c r="AQ46" i="3"/>
  <c r="AP46" i="3"/>
  <c r="AO46" i="3"/>
  <c r="AN46" i="3"/>
  <c r="AM46" i="3"/>
  <c r="AL46" i="3"/>
  <c r="AK46" i="3"/>
  <c r="AJ46" i="3"/>
  <c r="AI46" i="3"/>
  <c r="AD46" i="3"/>
  <c r="AA46" i="3"/>
  <c r="C4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R16" i="3"/>
  <c r="AQ16" i="3"/>
  <c r="AP16" i="3"/>
  <c r="AO16" i="3"/>
  <c r="AN16" i="3"/>
  <c r="AM16" i="3"/>
  <c r="AL16" i="3"/>
  <c r="AK16" i="3"/>
  <c r="AJ16" i="3"/>
  <c r="AI16" i="3"/>
  <c r="AD16" i="3"/>
  <c r="AA16" i="3"/>
  <c r="C16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R34" i="3"/>
  <c r="AQ34" i="3"/>
  <c r="AP34" i="3"/>
  <c r="AO34" i="3"/>
  <c r="AN34" i="3"/>
  <c r="AM34" i="3"/>
  <c r="AL34" i="3"/>
  <c r="AK34" i="3"/>
  <c r="AJ34" i="3"/>
  <c r="AI34" i="3"/>
  <c r="AD34" i="3"/>
  <c r="AA34" i="3"/>
  <c r="C34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R10" i="3"/>
  <c r="AQ10" i="3"/>
  <c r="AP10" i="3"/>
  <c r="AO10" i="3"/>
  <c r="AN10" i="3"/>
  <c r="AM10" i="3"/>
  <c r="AL10" i="3"/>
  <c r="AK10" i="3"/>
  <c r="AJ10" i="3"/>
  <c r="AI10" i="3"/>
  <c r="AD10" i="3"/>
  <c r="AA10" i="3"/>
  <c r="C10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R88" i="3"/>
  <c r="AQ88" i="3"/>
  <c r="AP88" i="3"/>
  <c r="AO88" i="3"/>
  <c r="AN88" i="3"/>
  <c r="AM88" i="3"/>
  <c r="AL88" i="3"/>
  <c r="AK88" i="3"/>
  <c r="AJ88" i="3"/>
  <c r="AI88" i="3"/>
  <c r="AD88" i="3"/>
  <c r="AA88" i="3"/>
  <c r="C88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R73" i="3"/>
  <c r="AQ73" i="3"/>
  <c r="AP73" i="3"/>
  <c r="AO73" i="3"/>
  <c r="AN73" i="3"/>
  <c r="AM73" i="3"/>
  <c r="AL73" i="3"/>
  <c r="AK73" i="3"/>
  <c r="AJ73" i="3"/>
  <c r="AI73" i="3"/>
  <c r="AD73" i="3"/>
  <c r="AA73" i="3"/>
  <c r="C73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R20" i="3"/>
  <c r="AQ20" i="3"/>
  <c r="AP20" i="3"/>
  <c r="AO20" i="3"/>
  <c r="AN20" i="3"/>
  <c r="AM20" i="3"/>
  <c r="AL20" i="3"/>
  <c r="AK20" i="3"/>
  <c r="AJ20" i="3"/>
  <c r="AI20" i="3"/>
  <c r="AD20" i="3"/>
  <c r="AA20" i="3"/>
  <c r="C20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R28" i="3"/>
  <c r="AQ28" i="3"/>
  <c r="AP28" i="3"/>
  <c r="AO28" i="3"/>
  <c r="AN28" i="3"/>
  <c r="AM28" i="3"/>
  <c r="AL28" i="3"/>
  <c r="AK28" i="3"/>
  <c r="AJ28" i="3"/>
  <c r="AI28" i="3"/>
  <c r="AD28" i="3"/>
  <c r="AA28" i="3"/>
  <c r="C28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R43" i="3"/>
  <c r="AQ43" i="3"/>
  <c r="AP43" i="3"/>
  <c r="AO43" i="3"/>
  <c r="AN43" i="3"/>
  <c r="AM43" i="3"/>
  <c r="AL43" i="3"/>
  <c r="AK43" i="3"/>
  <c r="AJ43" i="3"/>
  <c r="AI43" i="3"/>
  <c r="AD43" i="3"/>
  <c r="AA43" i="3"/>
  <c r="C43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R81" i="3"/>
  <c r="AQ81" i="3"/>
  <c r="AP81" i="3"/>
  <c r="AO81" i="3"/>
  <c r="AN81" i="3"/>
  <c r="AM81" i="3"/>
  <c r="AL81" i="3"/>
  <c r="AK81" i="3"/>
  <c r="AJ81" i="3"/>
  <c r="AI81" i="3"/>
  <c r="AD81" i="3"/>
  <c r="AA81" i="3"/>
  <c r="C81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R32" i="3"/>
  <c r="AQ32" i="3"/>
  <c r="AP32" i="3"/>
  <c r="AO32" i="3"/>
  <c r="AN32" i="3"/>
  <c r="AM32" i="3"/>
  <c r="AL32" i="3"/>
  <c r="AK32" i="3"/>
  <c r="AJ32" i="3"/>
  <c r="AI32" i="3"/>
  <c r="AD32" i="3"/>
  <c r="AA32" i="3"/>
  <c r="C3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R82" i="3"/>
  <c r="AQ82" i="3"/>
  <c r="AP82" i="3"/>
  <c r="AO82" i="3"/>
  <c r="AN82" i="3"/>
  <c r="AM82" i="3"/>
  <c r="AL82" i="3"/>
  <c r="AK82" i="3"/>
  <c r="AJ82" i="3"/>
  <c r="AI82" i="3"/>
  <c r="AD82" i="3"/>
  <c r="AA82" i="3"/>
  <c r="C82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R96" i="3"/>
  <c r="AQ96" i="3"/>
  <c r="AP96" i="3"/>
  <c r="AO96" i="3"/>
  <c r="AN96" i="3"/>
  <c r="AM96" i="3"/>
  <c r="AL96" i="3"/>
  <c r="AK96" i="3"/>
  <c r="AJ96" i="3"/>
  <c r="AI96" i="3"/>
  <c r="AD96" i="3"/>
  <c r="AA96" i="3"/>
  <c r="C96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R57" i="3"/>
  <c r="AQ57" i="3"/>
  <c r="AP57" i="3"/>
  <c r="AO57" i="3"/>
  <c r="AN57" i="3"/>
  <c r="AM57" i="3"/>
  <c r="AL57" i="3"/>
  <c r="AK57" i="3"/>
  <c r="AJ57" i="3"/>
  <c r="AI57" i="3"/>
  <c r="AD57" i="3"/>
  <c r="AA57" i="3"/>
  <c r="C57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R79" i="3"/>
  <c r="AQ79" i="3"/>
  <c r="AP79" i="3"/>
  <c r="AO79" i="3"/>
  <c r="AN79" i="3"/>
  <c r="AM79" i="3"/>
  <c r="AL79" i="3"/>
  <c r="AK79" i="3"/>
  <c r="AJ79" i="3"/>
  <c r="AI79" i="3"/>
  <c r="AD79" i="3"/>
  <c r="AA79" i="3"/>
  <c r="C7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R18" i="3"/>
  <c r="AQ18" i="3"/>
  <c r="AP18" i="3"/>
  <c r="AO18" i="3"/>
  <c r="AN18" i="3"/>
  <c r="AM18" i="3"/>
  <c r="AL18" i="3"/>
  <c r="AK18" i="3"/>
  <c r="AJ18" i="3"/>
  <c r="AI18" i="3"/>
  <c r="AD18" i="3"/>
  <c r="AA18" i="3"/>
  <c r="C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R17" i="3"/>
  <c r="AQ17" i="3"/>
  <c r="AP17" i="3"/>
  <c r="AO17" i="3"/>
  <c r="AN17" i="3"/>
  <c r="AM17" i="3"/>
  <c r="AL17" i="3"/>
  <c r="AK17" i="3"/>
  <c r="AJ17" i="3"/>
  <c r="AI17" i="3"/>
  <c r="AD17" i="3"/>
  <c r="AA17" i="3"/>
  <c r="C17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R66" i="3"/>
  <c r="AQ66" i="3"/>
  <c r="AP66" i="3"/>
  <c r="AO66" i="3"/>
  <c r="AN66" i="3"/>
  <c r="AM66" i="3"/>
  <c r="AL66" i="3"/>
  <c r="AK66" i="3"/>
  <c r="AJ66" i="3"/>
  <c r="AI66" i="3"/>
  <c r="AD66" i="3"/>
  <c r="AA66" i="3"/>
  <c r="C66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R33" i="3"/>
  <c r="AQ33" i="3"/>
  <c r="AP33" i="3"/>
  <c r="AO33" i="3"/>
  <c r="AN33" i="3"/>
  <c r="AM33" i="3"/>
  <c r="AL33" i="3"/>
  <c r="AK33" i="3"/>
  <c r="AJ33" i="3"/>
  <c r="AI33" i="3"/>
  <c r="AD33" i="3"/>
  <c r="AA33" i="3"/>
  <c r="C33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R14" i="3"/>
  <c r="AQ14" i="3"/>
  <c r="AP14" i="3"/>
  <c r="AO14" i="3"/>
  <c r="AN14" i="3"/>
  <c r="AM14" i="3"/>
  <c r="AL14" i="3"/>
  <c r="AK14" i="3"/>
  <c r="AJ14" i="3"/>
  <c r="AI14" i="3"/>
  <c r="AD14" i="3"/>
  <c r="AA14" i="3"/>
  <c r="C14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R41" i="3"/>
  <c r="AQ41" i="3"/>
  <c r="AP41" i="3"/>
  <c r="AO41" i="3"/>
  <c r="AN41" i="3"/>
  <c r="AM41" i="3"/>
  <c r="AL41" i="3"/>
  <c r="AK41" i="3"/>
  <c r="AJ41" i="3"/>
  <c r="AI41" i="3"/>
  <c r="AD41" i="3"/>
  <c r="AA41" i="3"/>
  <c r="C41" i="3"/>
  <c r="B117" i="3"/>
  <c r="AD11" i="3"/>
  <c r="C11" i="3"/>
  <c r="BC11" i="3"/>
  <c r="AZ11" i="3"/>
  <c r="BA11" i="3"/>
  <c r="BB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AI11" i="3"/>
  <c r="AJ11" i="3"/>
  <c r="AK11" i="3"/>
  <c r="AL11" i="3"/>
  <c r="AM11" i="3"/>
  <c r="AN11" i="3"/>
  <c r="AO11" i="3"/>
  <c r="AP11" i="3"/>
  <c r="AQ11" i="3"/>
  <c r="AR11" i="3"/>
  <c r="AA11" i="3"/>
  <c r="W100" i="3"/>
  <c r="BP100" i="3" s="1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R9" i="3"/>
  <c r="AQ9" i="3"/>
  <c r="AP9" i="3"/>
  <c r="AO9" i="3"/>
  <c r="AN9" i="3"/>
  <c r="AM9" i="3"/>
  <c r="AL9" i="3"/>
  <c r="AK9" i="3"/>
  <c r="AJ9" i="3"/>
  <c r="AR8" i="3"/>
  <c r="AQ8" i="3"/>
  <c r="AP8" i="3"/>
  <c r="AO8" i="3"/>
  <c r="AN8" i="3"/>
  <c r="AM8" i="3"/>
  <c r="AL8" i="3"/>
  <c r="AK8" i="3"/>
  <c r="AJ8" i="3"/>
  <c r="AI9" i="3"/>
  <c r="AI8" i="3"/>
  <c r="Z100" i="3"/>
  <c r="BS100" i="3" s="1"/>
  <c r="Y100" i="3"/>
  <c r="BR100" i="3" s="1"/>
  <c r="X100" i="3"/>
  <c r="BQ100" i="3" s="1"/>
  <c r="V100" i="3"/>
  <c r="BO100" i="3" s="1"/>
  <c r="U100" i="3"/>
  <c r="BN100" i="3" s="1"/>
  <c r="T100" i="3"/>
  <c r="BM100" i="3" s="1"/>
  <c r="S100" i="3"/>
  <c r="BL100" i="3" s="1"/>
  <c r="R100" i="3"/>
  <c r="BK100" i="3" s="1"/>
  <c r="Q100" i="3"/>
  <c r="BJ100" i="3" s="1"/>
  <c r="P100" i="3"/>
  <c r="AR100" i="3" s="1"/>
  <c r="O100" i="3"/>
  <c r="AQ100" i="3" s="1"/>
  <c r="N100" i="3"/>
  <c r="AP100" i="3" s="1"/>
  <c r="M100" i="3"/>
  <c r="L100" i="3"/>
  <c r="AN100" i="3" s="1"/>
  <c r="K100" i="3"/>
  <c r="BD100" i="3" s="1"/>
  <c r="J100" i="3"/>
  <c r="BC100" i="3" s="1"/>
  <c r="I100" i="3"/>
  <c r="BB100" i="3" s="1"/>
  <c r="H100" i="3"/>
  <c r="G100" i="3"/>
  <c r="AI100" i="3" s="1"/>
  <c r="D54" i="3" l="1"/>
  <c r="D52" i="3"/>
  <c r="D77" i="3"/>
  <c r="D48" i="3"/>
  <c r="D55" i="3"/>
  <c r="D85" i="3"/>
  <c r="D63" i="3"/>
  <c r="D50" i="3"/>
  <c r="D74" i="3"/>
  <c r="D49" i="3"/>
  <c r="D58" i="3"/>
  <c r="D27" i="3"/>
  <c r="D99" i="3"/>
  <c r="D38" i="3"/>
  <c r="D61" i="3"/>
  <c r="D98" i="3"/>
  <c r="D37" i="3"/>
  <c r="D93" i="3"/>
  <c r="D65" i="3"/>
  <c r="D78" i="3"/>
  <c r="D80" i="3"/>
  <c r="D75" i="3"/>
  <c r="D83" i="3"/>
  <c r="D62" i="3"/>
  <c r="D30" i="3"/>
  <c r="D69" i="3"/>
  <c r="D92" i="3"/>
  <c r="D86" i="3"/>
  <c r="D29" i="3"/>
  <c r="BW97" i="3"/>
  <c r="D59" i="3"/>
  <c r="D11" i="3"/>
  <c r="D53" i="3"/>
  <c r="D72" i="3"/>
  <c r="D64" i="3"/>
  <c r="D25" i="3"/>
  <c r="CA25" i="3"/>
  <c r="D28" i="16"/>
  <c r="I6" i="16"/>
  <c r="K6" i="16" s="1"/>
  <c r="I5" i="16"/>
  <c r="K5" i="16" s="1"/>
  <c r="I7" i="16"/>
  <c r="K7" i="16" s="1"/>
  <c r="I8" i="16"/>
  <c r="K8" i="16" s="1"/>
  <c r="I9" i="16"/>
  <c r="K9" i="16" s="1"/>
  <c r="I10" i="16"/>
  <c r="K10" i="16" s="1"/>
  <c r="I11" i="16"/>
  <c r="K11" i="16" s="1"/>
  <c r="I12" i="16"/>
  <c r="K12" i="16" s="1"/>
  <c r="I13" i="16"/>
  <c r="K13" i="16" s="1"/>
  <c r="I15" i="16"/>
  <c r="K15" i="16" s="1"/>
  <c r="AW60" i="3"/>
  <c r="D26" i="3"/>
  <c r="CC35" i="3"/>
  <c r="BW23" i="3"/>
  <c r="BT71" i="3"/>
  <c r="D95" i="3"/>
  <c r="D23" i="3"/>
  <c r="D67" i="3"/>
  <c r="D68" i="3"/>
  <c r="AV71" i="3"/>
  <c r="AS90" i="3"/>
  <c r="AS91" i="3"/>
  <c r="CF71" i="3"/>
  <c r="D45" i="3"/>
  <c r="AS21" i="3"/>
  <c r="AS45" i="3"/>
  <c r="D90" i="3"/>
  <c r="BX90" i="3"/>
  <c r="AT91" i="3"/>
  <c r="BW84" i="3"/>
  <c r="AU21" i="3"/>
  <c r="D21" i="3"/>
  <c r="I6" i="9"/>
  <c r="K6" i="9" s="1"/>
  <c r="I5" i="9"/>
  <c r="K5" i="9" s="1"/>
  <c r="BU95" i="3"/>
  <c r="AW67" i="3"/>
  <c r="AV60" i="3"/>
  <c r="BY60" i="3"/>
  <c r="AW97" i="3"/>
  <c r="AT26" i="3"/>
  <c r="BU26" i="3"/>
  <c r="AS25" i="3"/>
  <c r="BT25" i="3"/>
  <c r="BU76" i="3"/>
  <c r="AT84" i="3"/>
  <c r="CB21" i="3"/>
  <c r="AU91" i="3"/>
  <c r="BY45" i="3"/>
  <c r="AU31" i="3"/>
  <c r="BV23" i="3"/>
  <c r="BZ84" i="3"/>
  <c r="BU84" i="3"/>
  <c r="BV84" i="3"/>
  <c r="CB84" i="3"/>
  <c r="CA84" i="3"/>
  <c r="CC84" i="3"/>
  <c r="BX84" i="3"/>
  <c r="AV90" i="3"/>
  <c r="AT90" i="3"/>
  <c r="AU90" i="3"/>
  <c r="BZ91" i="3"/>
  <c r="BT91" i="3"/>
  <c r="BV91" i="3"/>
  <c r="BU91" i="3"/>
  <c r="BX91" i="3"/>
  <c r="CB91" i="3"/>
  <c r="BY91" i="3"/>
  <c r="AV45" i="3"/>
  <c r="AT45" i="3"/>
  <c r="AU45" i="3"/>
  <c r="AW45" i="3"/>
  <c r="AV35" i="3"/>
  <c r="AW35" i="3"/>
  <c r="AU35" i="3"/>
  <c r="BY35" i="3"/>
  <c r="BU35" i="3"/>
  <c r="BX35" i="3"/>
  <c r="CA35" i="3"/>
  <c r="BT35" i="3"/>
  <c r="BW35" i="3"/>
  <c r="AS23" i="3"/>
  <c r="AV23" i="3"/>
  <c r="AW68" i="3"/>
  <c r="AT68" i="3"/>
  <c r="AV68" i="3"/>
  <c r="AU68" i="3"/>
  <c r="CA68" i="3"/>
  <c r="BW68" i="3"/>
  <c r="BT68" i="3"/>
  <c r="BU68" i="3"/>
  <c r="BV68" i="3"/>
  <c r="BW67" i="3"/>
  <c r="BV67" i="3"/>
  <c r="BT67" i="3"/>
  <c r="CC67" i="3"/>
  <c r="BU67" i="3"/>
  <c r="BX67" i="3"/>
  <c r="BY67" i="3"/>
  <c r="BX26" i="3"/>
  <c r="BZ67" i="3"/>
  <c r="BT21" i="3"/>
  <c r="AT60" i="3"/>
  <c r="CA95" i="3"/>
  <c r="BT60" i="3"/>
  <c r="CB67" i="3"/>
  <c r="AU76" i="3"/>
  <c r="AS76" i="3"/>
  <c r="AV76" i="3"/>
  <c r="AW84" i="3"/>
  <c r="AS84" i="3"/>
  <c r="AV84" i="3"/>
  <c r="AV21" i="3"/>
  <c r="AT21" i="3"/>
  <c r="AW21" i="3"/>
  <c r="CA21" i="3"/>
  <c r="BY21" i="3"/>
  <c r="BX21" i="3"/>
  <c r="BW21" i="3"/>
  <c r="BZ21" i="3"/>
  <c r="BZ90" i="3"/>
  <c r="CB90" i="3"/>
  <c r="BV90" i="3"/>
  <c r="CC90" i="3"/>
  <c r="BW90" i="3"/>
  <c r="BU90" i="3"/>
  <c r="CA90" i="3"/>
  <c r="BT90" i="3"/>
  <c r="BY90" i="3"/>
  <c r="CC23" i="3"/>
  <c r="CA23" i="3"/>
  <c r="BY23" i="3"/>
  <c r="BX23" i="3"/>
  <c r="BU23" i="3"/>
  <c r="BZ23" i="3"/>
  <c r="CB23" i="3"/>
  <c r="BT23" i="3"/>
  <c r="AW71" i="3"/>
  <c r="AS71" i="3"/>
  <c r="CB68" i="3"/>
  <c r="AW23" i="3"/>
  <c r="BY68" i="3"/>
  <c r="BT84" i="3"/>
  <c r="AS68" i="3"/>
  <c r="AU60" i="3"/>
  <c r="BY76" i="3"/>
  <c r="BW76" i="3"/>
  <c r="BT76" i="3"/>
  <c r="CC76" i="3"/>
  <c r="BX76" i="3"/>
  <c r="BV76" i="3"/>
  <c r="BZ45" i="3"/>
  <c r="BU45" i="3"/>
  <c r="BV45" i="3"/>
  <c r="BT45" i="3"/>
  <c r="BX45" i="3"/>
  <c r="CA45" i="3"/>
  <c r="CC45" i="3"/>
  <c r="AV31" i="3"/>
  <c r="AS31" i="3"/>
  <c r="BU31" i="3"/>
  <c r="BW31" i="3"/>
  <c r="BV31" i="3"/>
  <c r="CC31" i="3"/>
  <c r="BT31" i="3"/>
  <c r="CA31" i="3"/>
  <c r="BX31" i="3"/>
  <c r="BZ71" i="3"/>
  <c r="BW71" i="3"/>
  <c r="CB71" i="3"/>
  <c r="BX71" i="3"/>
  <c r="BU71" i="3"/>
  <c r="BV71" i="3"/>
  <c r="BY71" i="3"/>
  <c r="AS95" i="3"/>
  <c r="AV95" i="3"/>
  <c r="AU95" i="3"/>
  <c r="BX95" i="3"/>
  <c r="BV95" i="3"/>
  <c r="CC95" i="3"/>
  <c r="CB95" i="3"/>
  <c r="BT95" i="3"/>
  <c r="BY95" i="3"/>
  <c r="BW95" i="3"/>
  <c r="AS67" i="3"/>
  <c r="AV67" i="3"/>
  <c r="AT67" i="3"/>
  <c r="BW60" i="3"/>
  <c r="BX60" i="3"/>
  <c r="BZ60" i="3"/>
  <c r="CC60" i="3"/>
  <c r="BV60" i="3"/>
  <c r="BU60" i="3"/>
  <c r="CB60" i="3"/>
  <c r="AV97" i="3"/>
  <c r="AU97" i="3"/>
  <c r="AS97" i="3"/>
  <c r="AT97" i="3"/>
  <c r="BU97" i="3"/>
  <c r="BV97" i="3"/>
  <c r="BT97" i="3"/>
  <c r="BZ97" i="3"/>
  <c r="CA97" i="3"/>
  <c r="AS26" i="3"/>
  <c r="AV26" i="3"/>
  <c r="AU26" i="3"/>
  <c r="AW26" i="3"/>
  <c r="CC26" i="3"/>
  <c r="CB26" i="3"/>
  <c r="BY26" i="3"/>
  <c r="BW26" i="3"/>
  <c r="BT26" i="3"/>
  <c r="CA26" i="3"/>
  <c r="BV26" i="3"/>
  <c r="BZ26" i="3"/>
  <c r="AV25" i="3"/>
  <c r="AU25" i="3"/>
  <c r="AW25" i="3"/>
  <c r="AT25" i="3"/>
  <c r="CC25" i="3"/>
  <c r="CB25" i="3"/>
  <c r="BX25" i="3"/>
  <c r="BW25" i="3"/>
  <c r="BY25" i="3"/>
  <c r="BZ25" i="3"/>
  <c r="BU25" i="3"/>
  <c r="BX97" i="3"/>
  <c r="CB35" i="3"/>
  <c r="AW31" i="3"/>
  <c r="BV25" i="3"/>
  <c r="BZ35" i="3"/>
  <c r="CB76" i="3"/>
  <c r="BV35" i="3"/>
  <c r="CA60" i="3"/>
  <c r="BW45" i="3"/>
  <c r="BV21" i="3"/>
  <c r="CC71" i="3"/>
  <c r="BY84" i="3"/>
  <c r="BX68" i="3"/>
  <c r="D42" i="3"/>
  <c r="BY24" i="3"/>
  <c r="AW42" i="3"/>
  <c r="D43" i="3"/>
  <c r="D34" i="3"/>
  <c r="D47" i="3"/>
  <c r="D19" i="3"/>
  <c r="D14" i="3"/>
  <c r="D18" i="3"/>
  <c r="D82" i="3"/>
  <c r="D73" i="3"/>
  <c r="D40" i="3"/>
  <c r="D33" i="3"/>
  <c r="D32" i="3"/>
  <c r="D20" i="3"/>
  <c r="D39" i="3"/>
  <c r="D56" i="3"/>
  <c r="D87" i="3"/>
  <c r="D57" i="3"/>
  <c r="D81" i="3"/>
  <c r="D28" i="3"/>
  <c r="D16" i="3"/>
  <c r="D44" i="3"/>
  <c r="D70" i="3"/>
  <c r="D36" i="3"/>
  <c r="AI101" i="3"/>
  <c r="BL101" i="3"/>
  <c r="BL102" i="3" s="1"/>
  <c r="C116" i="3"/>
  <c r="AK101" i="3"/>
  <c r="AO101" i="3"/>
  <c r="AO102" i="3" s="1"/>
  <c r="BR101" i="3"/>
  <c r="BR102" i="3" s="1"/>
  <c r="CB66" i="3"/>
  <c r="AT57" i="3"/>
  <c r="AT82" i="3"/>
  <c r="AW32" i="3"/>
  <c r="BX32" i="3"/>
  <c r="AV28" i="3"/>
  <c r="CA28" i="3"/>
  <c r="AT20" i="3"/>
  <c r="CB10" i="3"/>
  <c r="BZ13" i="3"/>
  <c r="AT44" i="3"/>
  <c r="BV47" i="3"/>
  <c r="AV40" i="3"/>
  <c r="BZ40" i="3"/>
  <c r="AW56" i="3"/>
  <c r="AU70" i="3"/>
  <c r="AT24" i="3"/>
  <c r="AT89" i="3"/>
  <c r="BY89" i="3"/>
  <c r="AS42" i="3"/>
  <c r="CA76" i="3"/>
  <c r="BZ31" i="3"/>
  <c r="AT23" i="3"/>
  <c r="CA71" i="3"/>
  <c r="BV96" i="3"/>
  <c r="BY96" i="3"/>
  <c r="AU46" i="3"/>
  <c r="AS46" i="3"/>
  <c r="CB39" i="3"/>
  <c r="CA39" i="3"/>
  <c r="BY39" i="3"/>
  <c r="BX39" i="3"/>
  <c r="BW12" i="3"/>
  <c r="BY12" i="3"/>
  <c r="AU22" i="3"/>
  <c r="AS22" i="3"/>
  <c r="AT15" i="3"/>
  <c r="AS15" i="3"/>
  <c r="CB87" i="3"/>
  <c r="BY87" i="3"/>
  <c r="BT87" i="3"/>
  <c r="BV87" i="3"/>
  <c r="AU94" i="3"/>
  <c r="AW94" i="3"/>
  <c r="CC99" i="3"/>
  <c r="BW99" i="3"/>
  <c r="BT99" i="3"/>
  <c r="BU99" i="3"/>
  <c r="BY99" i="3"/>
  <c r="AU19" i="3"/>
  <c r="AS19" i="3"/>
  <c r="AT42" i="3"/>
  <c r="BA100" i="3"/>
  <c r="F102" i="3"/>
  <c r="F101" i="3" s="1"/>
  <c r="B118" i="3"/>
  <c r="C117" i="3"/>
  <c r="BW81" i="3"/>
  <c r="BT81" i="3"/>
  <c r="BY81" i="3"/>
  <c r="BX43" i="3"/>
  <c r="BV43" i="3"/>
  <c r="CA73" i="3"/>
  <c r="BX73" i="3"/>
  <c r="CB88" i="3"/>
  <c r="BV88" i="3"/>
  <c r="BT16" i="3"/>
  <c r="BY16" i="3"/>
  <c r="CC44" i="3"/>
  <c r="BX44" i="3"/>
  <c r="BU44" i="3"/>
  <c r="BY44" i="3"/>
  <c r="BU70" i="3"/>
  <c r="BW70" i="3"/>
  <c r="CA24" i="3"/>
  <c r="BU24" i="3"/>
  <c r="BX24" i="3"/>
  <c r="BX19" i="3"/>
  <c r="BU19" i="3"/>
  <c r="BV19" i="3"/>
  <c r="BY19" i="3"/>
  <c r="AU36" i="3"/>
  <c r="CA36" i="3"/>
  <c r="BZ36" i="3"/>
  <c r="BY36" i="3"/>
  <c r="CB42" i="3"/>
  <c r="BV42" i="3"/>
  <c r="CA42" i="3"/>
  <c r="BW42" i="3"/>
  <c r="BX42" i="3"/>
  <c r="AJ100" i="3"/>
  <c r="BY73" i="3"/>
  <c r="BT12" i="3"/>
  <c r="BT57" i="3"/>
  <c r="BY57" i="3"/>
  <c r="BV20" i="3"/>
  <c r="BX20" i="3"/>
  <c r="BZ34" i="3"/>
  <c r="BW34" i="3"/>
  <c r="BX34" i="3"/>
  <c r="BU46" i="3"/>
  <c r="BV46" i="3"/>
  <c r="AS39" i="3"/>
  <c r="AT39" i="3"/>
  <c r="BT47" i="3"/>
  <c r="BY47" i="3"/>
  <c r="BX56" i="3"/>
  <c r="BT56" i="3"/>
  <c r="BW56" i="3"/>
  <c r="BX22" i="3"/>
  <c r="BU22" i="3"/>
  <c r="BV22" i="3"/>
  <c r="BV15" i="3"/>
  <c r="BX15" i="3"/>
  <c r="CA15" i="3"/>
  <c r="BZ94" i="3"/>
  <c r="CA94" i="3"/>
  <c r="BT94" i="3"/>
  <c r="BX94" i="3"/>
  <c r="BW94" i="3"/>
  <c r="BT42" i="3"/>
  <c r="AV41" i="3"/>
  <c r="BX14" i="3"/>
  <c r="BT33" i="3"/>
  <c r="CA17" i="3"/>
  <c r="BU18" i="3"/>
  <c r="AW79" i="3"/>
  <c r="AW57" i="3"/>
  <c r="CA57" i="3"/>
  <c r="AS96" i="3"/>
  <c r="CA96" i="3"/>
  <c r="BV82" i="3"/>
  <c r="AT32" i="3"/>
  <c r="BV32" i="3"/>
  <c r="AU81" i="3"/>
  <c r="CA81" i="3"/>
  <c r="AS43" i="3"/>
  <c r="CB43" i="3"/>
  <c r="AU28" i="3"/>
  <c r="BY28" i="3"/>
  <c r="AS20" i="3"/>
  <c r="BZ20" i="3"/>
  <c r="AT73" i="3"/>
  <c r="BU73" i="3"/>
  <c r="AU88" i="3"/>
  <c r="CC88" i="3"/>
  <c r="AV10" i="3"/>
  <c r="BT10" i="3"/>
  <c r="AS34" i="3"/>
  <c r="CA34" i="3"/>
  <c r="AU16" i="3"/>
  <c r="CB16" i="3"/>
  <c r="BZ46" i="3"/>
  <c r="AW13" i="3"/>
  <c r="AW39" i="3"/>
  <c r="BV39" i="3"/>
  <c r="BW44" i="3"/>
  <c r="AU47" i="3"/>
  <c r="CC47" i="3"/>
  <c r="AT40" i="3"/>
  <c r="BT40" i="3"/>
  <c r="AU56" i="3"/>
  <c r="BV56" i="3"/>
  <c r="AU12" i="3"/>
  <c r="CB12" i="3"/>
  <c r="AW22" i="3"/>
  <c r="CB22" i="3"/>
  <c r="AW70" i="3"/>
  <c r="AW15" i="3"/>
  <c r="BY15" i="3"/>
  <c r="AV24" i="3"/>
  <c r="CC24" i="3"/>
  <c r="AU87" i="3"/>
  <c r="BW87" i="3"/>
  <c r="AV89" i="3"/>
  <c r="BV89" i="3"/>
  <c r="AS94" i="3"/>
  <c r="BV94" i="3"/>
  <c r="AS99" i="3"/>
  <c r="CB99" i="3"/>
  <c r="AW19" i="3"/>
  <c r="BZ19" i="3"/>
  <c r="AV36" i="3"/>
  <c r="CC42" i="3"/>
  <c r="AT76" i="3"/>
  <c r="AV91" i="3"/>
  <c r="BW91" i="3"/>
  <c r="AU23" i="3"/>
  <c r="AT71" i="3"/>
  <c r="CC97" i="3"/>
  <c r="BV13" i="3"/>
  <c r="BT13" i="3"/>
  <c r="BV70" i="3"/>
  <c r="BT70" i="3"/>
  <c r="BV36" i="3"/>
  <c r="BT36" i="3"/>
  <c r="AS87" i="3"/>
  <c r="BT15" i="3"/>
  <c r="BU12" i="3"/>
  <c r="AS47" i="3"/>
  <c r="BT39" i="3"/>
  <c r="BU16" i="3"/>
  <c r="AS88" i="3"/>
  <c r="BT20" i="3"/>
  <c r="BU81" i="3"/>
  <c r="BX99" i="3"/>
  <c r="AT94" i="3"/>
  <c r="BT24" i="3"/>
  <c r="BY22" i="3"/>
  <c r="CA56" i="3"/>
  <c r="BU47" i="3"/>
  <c r="BW39" i="3"/>
  <c r="BX16" i="3"/>
  <c r="AT34" i="3"/>
  <c r="BT73" i="3"/>
  <c r="BY43" i="3"/>
  <c r="CA32" i="3"/>
  <c r="BU96" i="3"/>
  <c r="BZ42" i="3"/>
  <c r="CB19" i="3"/>
  <c r="CA99" i="3"/>
  <c r="BX87" i="3"/>
  <c r="BW24" i="3"/>
  <c r="BT22" i="3"/>
  <c r="AT12" i="3"/>
  <c r="AS56" i="3"/>
  <c r="BZ39" i="3"/>
  <c r="CB46" i="3"/>
  <c r="CA16" i="3"/>
  <c r="BV34" i="3"/>
  <c r="BX88" i="3"/>
  <c r="BW73" i="3"/>
  <c r="AW20" i="3"/>
  <c r="BT43" i="3"/>
  <c r="AT81" i="3"/>
  <c r="BX96" i="3"/>
  <c r="CC36" i="3"/>
  <c r="AU99" i="3"/>
  <c r="BY70" i="3"/>
  <c r="CA70" i="3"/>
  <c r="BU13" i="3"/>
  <c r="BW13" i="3"/>
  <c r="BU28" i="3"/>
  <c r="AV13" i="3"/>
  <c r="BX89" i="3"/>
  <c r="CC87" i="3"/>
  <c r="BZ22" i="3"/>
  <c r="AS40" i="3"/>
  <c r="AU34" i="3"/>
  <c r="AS36" i="3"/>
  <c r="CC89" i="3"/>
  <c r="BW10" i="3"/>
  <c r="BY88" i="3"/>
  <c r="CA20" i="3"/>
  <c r="BU43" i="3"/>
  <c r="BW32" i="3"/>
  <c r="CB57" i="3"/>
  <c r="BZ56" i="3"/>
  <c r="CB47" i="3"/>
  <c r="CA44" i="3"/>
  <c r="BX46" i="3"/>
  <c r="BW16" i="3"/>
  <c r="AW34" i="3"/>
  <c r="BT88" i="3"/>
  <c r="AU43" i="3"/>
  <c r="BZ32" i="3"/>
  <c r="BT96" i="3"/>
  <c r="CB89" i="3"/>
  <c r="CC70" i="3"/>
  <c r="BY13" i="3"/>
  <c r="CA13" i="3"/>
  <c r="CC28" i="3"/>
  <c r="AS13" i="3"/>
  <c r="AS89" i="3"/>
  <c r="AV87" i="3"/>
  <c r="BW47" i="3"/>
  <c r="AW36" i="3"/>
  <c r="CA89" i="3"/>
  <c r="AO100" i="3"/>
  <c r="BF100" i="3"/>
  <c r="AH101" i="3"/>
  <c r="AH102" i="3" s="1"/>
  <c r="BA101" i="3"/>
  <c r="BA102" i="3" s="1"/>
  <c r="AW47" i="3"/>
  <c r="BT34" i="3"/>
  <c r="BT32" i="3"/>
  <c r="BU57" i="3"/>
  <c r="BU87" i="3"/>
  <c r="BW15" i="3"/>
  <c r="BX12" i="3"/>
  <c r="AT56" i="3"/>
  <c r="BT44" i="3"/>
  <c r="BY46" i="3"/>
  <c r="BU88" i="3"/>
  <c r="BW20" i="3"/>
  <c r="BX81" i="3"/>
  <c r="BX57" i="3"/>
  <c r="BT19" i="3"/>
  <c r="AT99" i="3"/>
  <c r="BZ15" i="3"/>
  <c r="CA12" i="3"/>
  <c r="BX47" i="3"/>
  <c r="BT46" i="3"/>
  <c r="AT16" i="3"/>
  <c r="BU36" i="3"/>
  <c r="BW36" i="3"/>
  <c r="CB15" i="3"/>
  <c r="BZ70" i="3"/>
  <c r="CB40" i="3"/>
  <c r="CC13" i="3"/>
  <c r="BW28" i="3"/>
  <c r="BV33" i="3"/>
  <c r="BY42" i="3"/>
  <c r="AT13" i="3"/>
  <c r="AW89" i="3"/>
  <c r="BX40" i="3"/>
  <c r="AV70" i="3"/>
  <c r="BZ41" i="3"/>
  <c r="AV33" i="3"/>
  <c r="CB33" i="3"/>
  <c r="AS66" i="3"/>
  <c r="BY66" i="3"/>
  <c r="AT17" i="3"/>
  <c r="BZ17" i="3"/>
  <c r="AW18" i="3"/>
  <c r="AS79" i="3"/>
  <c r="BV79" i="3"/>
  <c r="AV57" i="3"/>
  <c r="BW57" i="3"/>
  <c r="AW96" i="3"/>
  <c r="CC96" i="3"/>
  <c r="AV82" i="3"/>
  <c r="AU32" i="3"/>
  <c r="CB32" i="3"/>
  <c r="AS81" i="3"/>
  <c r="CB81" i="3"/>
  <c r="AW43" i="3"/>
  <c r="BZ43" i="3"/>
  <c r="AS28" i="3"/>
  <c r="BX28" i="3"/>
  <c r="BY20" i="3"/>
  <c r="AV73" i="3"/>
  <c r="CC73" i="3"/>
  <c r="AV88" i="3"/>
  <c r="BW88" i="3"/>
  <c r="AT10" i="3"/>
  <c r="CC10" i="3"/>
  <c r="BU34" i="3"/>
  <c r="AS16" i="3"/>
  <c r="BV16" i="3"/>
  <c r="AW46" i="3"/>
  <c r="AV39" i="3"/>
  <c r="BU39" i="3"/>
  <c r="AV44" i="3"/>
  <c r="AV47" i="3"/>
  <c r="CA47" i="3"/>
  <c r="AW40" i="3"/>
  <c r="BY40" i="3"/>
  <c r="BU56" i="3"/>
  <c r="AS12" i="3"/>
  <c r="BZ12" i="3"/>
  <c r="AT22" i="3"/>
  <c r="AS70" i="3"/>
  <c r="CC15" i="3"/>
  <c r="BV24" i="3"/>
  <c r="AW87" i="3"/>
  <c r="BZ87" i="3"/>
  <c r="AU89" i="3"/>
  <c r="CC94" i="3"/>
  <c r="AW99" i="3"/>
  <c r="AT19" i="3"/>
  <c r="BW19" i="3"/>
  <c r="AT36" i="3"/>
  <c r="BX36" i="3"/>
  <c r="AV42" i="3"/>
  <c r="BU42" i="3"/>
  <c r="AW76" i="3"/>
  <c r="BU21" i="3"/>
  <c r="AW91" i="3"/>
  <c r="CB31" i="3"/>
  <c r="AT35" i="3"/>
  <c r="CC68" i="3"/>
  <c r="AU71" i="3"/>
  <c r="CB97" i="3"/>
  <c r="AU79" i="3"/>
  <c r="BX41" i="3"/>
  <c r="AU66" i="3"/>
  <c r="CB96" i="3"/>
  <c r="CB56" i="3"/>
  <c r="AZ100" i="3"/>
  <c r="CF15" i="3"/>
  <c r="CF94" i="3"/>
  <c r="CF60" i="3"/>
  <c r="AT18" i="3"/>
  <c r="AS32" i="3"/>
  <c r="CB20" i="3"/>
  <c r="BZ28" i="3"/>
  <c r="BZ96" i="3"/>
  <c r="BT17" i="3"/>
  <c r="AW10" i="3"/>
  <c r="AW66" i="3"/>
  <c r="AT28" i="3"/>
  <c r="CC39" i="3"/>
  <c r="CC20" i="3"/>
  <c r="CC17" i="3"/>
  <c r="D60" i="3"/>
  <c r="D15" i="3"/>
  <c r="CF90" i="3"/>
  <c r="D94" i="3"/>
  <c r="CF11" i="3"/>
  <c r="CF28" i="3"/>
  <c r="CF67" i="3"/>
  <c r="D71" i="3"/>
  <c r="CF23" i="3"/>
  <c r="CF43" i="3"/>
  <c r="CF20" i="3"/>
  <c r="CF34" i="3"/>
  <c r="CF68" i="3"/>
  <c r="CF26" i="3"/>
  <c r="CF21" i="3"/>
  <c r="CF25" i="3"/>
  <c r="CF70" i="3"/>
  <c r="BV41" i="3"/>
  <c r="BW41" i="3"/>
  <c r="AU14" i="3"/>
  <c r="AS14" i="3"/>
  <c r="CA14" i="3"/>
  <c r="BZ14" i="3"/>
  <c r="CA66" i="3"/>
  <c r="CC66" i="3"/>
  <c r="BV18" i="3"/>
  <c r="BX18" i="3"/>
  <c r="BX79" i="3"/>
  <c r="BT79" i="3"/>
  <c r="CA82" i="3"/>
  <c r="CC82" i="3"/>
  <c r="BZ10" i="3"/>
  <c r="BU10" i="3"/>
  <c r="CA40" i="3"/>
  <c r="CC40" i="3"/>
  <c r="CA22" i="3"/>
  <c r="CC22" i="3"/>
  <c r="AS24" i="3"/>
  <c r="AU24" i="3"/>
  <c r="BZ89" i="3"/>
  <c r="BU89" i="3"/>
  <c r="CC19" i="3"/>
  <c r="CA19" i="3"/>
  <c r="CB82" i="3"/>
  <c r="BU79" i="3"/>
  <c r="BX17" i="3"/>
  <c r="AS33" i="3"/>
  <c r="BT41" i="3"/>
  <c r="BT66" i="3"/>
  <c r="BX10" i="3"/>
  <c r="BX82" i="3"/>
  <c r="AV96" i="3"/>
  <c r="BZ79" i="3"/>
  <c r="BW17" i="3"/>
  <c r="CC33" i="3"/>
  <c r="BT14" i="3"/>
  <c r="AW28" i="3"/>
  <c r="BV40" i="3"/>
  <c r="BV10" i="3"/>
  <c r="BT82" i="3"/>
  <c r="BZ82" i="3"/>
  <c r="AU96" i="3"/>
  <c r="BV17" i="3"/>
  <c r="BU66" i="3"/>
  <c r="AU33" i="3"/>
  <c r="AS41" i="3"/>
  <c r="BU17" i="3"/>
  <c r="BY94" i="3"/>
  <c r="BY14" i="3"/>
  <c r="AS82" i="3"/>
  <c r="AS57" i="3"/>
  <c r="AT79" i="3"/>
  <c r="BZ66" i="3"/>
  <c r="BY33" i="3"/>
  <c r="CA41" i="3"/>
  <c r="BX66" i="3"/>
  <c r="BU82" i="3"/>
  <c r="BW82" i="3"/>
  <c r="CA18" i="3"/>
  <c r="AW17" i="3"/>
  <c r="AV66" i="3"/>
  <c r="BW14" i="3"/>
  <c r="BW33" i="3"/>
  <c r="CB24" i="3"/>
  <c r="BT28" i="3"/>
  <c r="BV28" i="3"/>
  <c r="BY18" i="3"/>
  <c r="BW66" i="3"/>
  <c r="BU14" i="3"/>
  <c r="AT33" i="3"/>
  <c r="AS10" i="3"/>
  <c r="AW82" i="3"/>
  <c r="BY79" i="3"/>
  <c r="BT18" i="3"/>
  <c r="BV66" i="3"/>
  <c r="BU33" i="3"/>
  <c r="AT41" i="3"/>
  <c r="AT70" i="3"/>
  <c r="CC41" i="3"/>
  <c r="BT89" i="3"/>
  <c r="BW89" i="3"/>
  <c r="BU40" i="3"/>
  <c r="BW40" i="3"/>
  <c r="BY10" i="3"/>
  <c r="CA10" i="3"/>
  <c r="BY82" i="3"/>
  <c r="BW96" i="3"/>
  <c r="BW18" i="3"/>
  <c r="AS17" i="3"/>
  <c r="BX33" i="3"/>
  <c r="AT14" i="3"/>
  <c r="BY41" i="3"/>
  <c r="AW12" i="3"/>
  <c r="AV99" i="3"/>
  <c r="CB36" i="3"/>
  <c r="BV73" i="3"/>
  <c r="AV16" i="3"/>
  <c r="AV46" i="3"/>
  <c r="AS35" i="3"/>
  <c r="BY31" i="3"/>
  <c r="AL100" i="3"/>
  <c r="CB18" i="3"/>
  <c r="AT96" i="3"/>
  <c r="AU82" i="3"/>
  <c r="CC81" i="3"/>
  <c r="BV81" i="3"/>
  <c r="BU20" i="3"/>
  <c r="AS73" i="3"/>
  <c r="AW73" i="3"/>
  <c r="CA46" i="3"/>
  <c r="BX13" i="3"/>
  <c r="AW44" i="3"/>
  <c r="AS44" i="3"/>
  <c r="CB44" i="3"/>
  <c r="BZ44" i="3"/>
  <c r="BZ47" i="3"/>
  <c r="AU40" i="3"/>
  <c r="BY56" i="3"/>
  <c r="AV12" i="3"/>
  <c r="CC12" i="3"/>
  <c r="BW22" i="3"/>
  <c r="CB70" i="3"/>
  <c r="AV15" i="3"/>
  <c r="BU15" i="3"/>
  <c r="CA87" i="3"/>
  <c r="CB94" i="3"/>
  <c r="BZ99" i="3"/>
  <c r="BX70" i="3"/>
  <c r="CC56" i="3"/>
  <c r="BU94" i="3"/>
  <c r="AJ101" i="3"/>
  <c r="BQ101" i="3"/>
  <c r="BQ102" i="3" s="1"/>
  <c r="CA11" i="3"/>
  <c r="AY101" i="3"/>
  <c r="BO101" i="3"/>
  <c r="BO102" i="3" s="1"/>
  <c r="AW14" i="3"/>
  <c r="BV14" i="3"/>
  <c r="AW33" i="3"/>
  <c r="CA33" i="3"/>
  <c r="AV17" i="3"/>
  <c r="BY17" i="3"/>
  <c r="AV18" i="3"/>
  <c r="BZ18" i="3"/>
  <c r="BW79" i="3"/>
  <c r="AU57" i="3"/>
  <c r="BZ57" i="3"/>
  <c r="BH101" i="3"/>
  <c r="BU32" i="3"/>
  <c r="BN101" i="3"/>
  <c r="BN102" i="3" s="1"/>
  <c r="AV43" i="3"/>
  <c r="CA43" i="3"/>
  <c r="AV20" i="3"/>
  <c r="BZ73" i="3"/>
  <c r="AT88" i="3"/>
  <c r="BZ88" i="3"/>
  <c r="CB34" i="3"/>
  <c r="CC16" i="3"/>
  <c r="AT46" i="3"/>
  <c r="BW46" i="3"/>
  <c r="AU13" i="3"/>
  <c r="AU39" i="3"/>
  <c r="AU44" i="3"/>
  <c r="BV44" i="3"/>
  <c r="BI100" i="3"/>
  <c r="AQ101" i="3"/>
  <c r="AQ102" i="3" s="1"/>
  <c r="AM101" i="3"/>
  <c r="AM102" i="3" s="1"/>
  <c r="BP101" i="3"/>
  <c r="BP102" i="3" s="1"/>
  <c r="BD101" i="3"/>
  <c r="CF13" i="3"/>
  <c r="CF24" i="3"/>
  <c r="CA67" i="3"/>
  <c r="BY97" i="3"/>
  <c r="CC57" i="3"/>
  <c r="AU17" i="3"/>
  <c r="AS11" i="3"/>
  <c r="CC79" i="3"/>
  <c r="CF82" i="3"/>
  <c r="BE100" i="3"/>
  <c r="CA79" i="3"/>
  <c r="AK100" i="3"/>
  <c r="BZ81" i="3"/>
  <c r="CB28" i="3"/>
  <c r="BZ16" i="3"/>
  <c r="AV56" i="3"/>
  <c r="AV22" i="3"/>
  <c r="AW41" i="3"/>
  <c r="CB41" i="3"/>
  <c r="BF101" i="3"/>
  <c r="BJ101" i="3"/>
  <c r="BJ102" i="3" s="1"/>
  <c r="AT43" i="3"/>
  <c r="BW43" i="3"/>
  <c r="AU20" i="3"/>
  <c r="AU73" i="3"/>
  <c r="BG100" i="3"/>
  <c r="AN101" i="3"/>
  <c r="BG101" i="3"/>
  <c r="BK101" i="3"/>
  <c r="BK102" i="3" s="1"/>
  <c r="AL101" i="3"/>
  <c r="AP101" i="3"/>
  <c r="AP102" i="3" s="1"/>
  <c r="AZ101" i="3"/>
  <c r="CC32" i="3"/>
  <c r="AV81" i="3"/>
  <c r="CC91" i="3"/>
  <c r="CB45" i="3"/>
  <c r="CF31" i="3"/>
  <c r="AT31" i="3"/>
  <c r="BZ95" i="3"/>
  <c r="CF97" i="3"/>
  <c r="AU11" i="3"/>
  <c r="AV14" i="3"/>
  <c r="CB14" i="3"/>
  <c r="CC34" i="3"/>
  <c r="AU67" i="3"/>
  <c r="AM100" i="3"/>
  <c r="AW88" i="3"/>
  <c r="CA88" i="3"/>
  <c r="BZ76" i="3"/>
  <c r="CF84" i="3"/>
  <c r="AW90" i="3"/>
  <c r="AW95" i="3"/>
  <c r="BW11" i="3"/>
  <c r="CC11" i="3"/>
  <c r="AT11" i="3"/>
  <c r="AW11" i="3"/>
  <c r="BC101" i="3"/>
  <c r="BC102" i="3" s="1"/>
  <c r="AT66" i="3"/>
  <c r="CB79" i="3"/>
  <c r="CF88" i="3"/>
  <c r="CF10" i="3"/>
  <c r="CB13" i="3"/>
  <c r="BV12" i="3"/>
  <c r="CF22" i="3"/>
  <c r="AW24" i="3"/>
  <c r="CC21" i="3"/>
  <c r="CA91" i="3"/>
  <c r="BZ68" i="3"/>
  <c r="AT95" i="3"/>
  <c r="BV57" i="3"/>
  <c r="AS18" i="3"/>
  <c r="BY11" i="3"/>
  <c r="CC14" i="3"/>
  <c r="BX11" i="3"/>
  <c r="AU18" i="3"/>
  <c r="BU11" i="3"/>
  <c r="BB101" i="3"/>
  <c r="BB102" i="3" s="1"/>
  <c r="AV79" i="3"/>
  <c r="AU10" i="3"/>
  <c r="AW16" i="3"/>
  <c r="CC46" i="3"/>
  <c r="AU15" i="3"/>
  <c r="BZ24" i="3"/>
  <c r="AV19" i="3"/>
  <c r="BU41" i="3"/>
  <c r="CB11" i="3"/>
  <c r="BV11" i="3"/>
  <c r="BH100" i="3"/>
  <c r="AU41" i="3"/>
  <c r="BE101" i="3"/>
  <c r="AV32" i="3"/>
  <c r="AV34" i="3"/>
  <c r="AT87" i="3"/>
  <c r="AU42" i="3"/>
  <c r="CC18" i="3"/>
  <c r="BV99" i="3"/>
  <c r="BZ33" i="3"/>
  <c r="BY32" i="3"/>
  <c r="CB73" i="3"/>
  <c r="AV94" i="3"/>
  <c r="BZ11" i="3"/>
  <c r="BM101" i="3"/>
  <c r="BM102" i="3" s="1"/>
  <c r="BI101" i="3"/>
  <c r="BI102" i="3" s="1"/>
  <c r="CB17" i="3"/>
  <c r="AW81" i="3"/>
  <c r="CC43" i="3"/>
  <c r="BY34" i="3"/>
  <c r="AT47" i="3"/>
  <c r="AU84" i="3"/>
  <c r="AS60" i="3"/>
  <c r="AV11" i="3"/>
  <c r="BT11" i="3"/>
  <c r="CF46" i="3"/>
  <c r="CF44" i="3"/>
  <c r="CF76" i="3"/>
  <c r="CF91" i="3"/>
  <c r="CF45" i="3"/>
  <c r="CF79" i="3"/>
  <c r="CF57" i="3"/>
  <c r="CF32" i="3"/>
  <c r="CF12" i="3"/>
  <c r="CF35" i="3"/>
  <c r="D84" i="3"/>
  <c r="CF95" i="3"/>
  <c r="CF36" i="3"/>
  <c r="C106" i="3"/>
  <c r="D97" i="3"/>
  <c r="D31" i="3"/>
  <c r="D24" i="3"/>
  <c r="CF42" i="3"/>
  <c r="CF87" i="3"/>
  <c r="CF14" i="3"/>
  <c r="D88" i="3"/>
  <c r="C145" i="3"/>
  <c r="CF99" i="3"/>
  <c r="CF81" i="3"/>
  <c r="D46" i="3"/>
  <c r="D12" i="3"/>
  <c r="D22" i="3"/>
  <c r="D35" i="3"/>
  <c r="D79" i="3"/>
  <c r="D10" i="3"/>
  <c r="C141" i="3"/>
  <c r="CF56" i="3"/>
  <c r="CF39" i="3"/>
  <c r="CF41" i="3"/>
  <c r="CF33" i="3"/>
  <c r="CF47" i="3"/>
  <c r="CF40" i="3"/>
  <c r="CF16" i="3"/>
  <c r="D76" i="3"/>
  <c r="D91" i="3"/>
  <c r="C111" i="3"/>
  <c r="CF19" i="3"/>
  <c r="CF17" i="3"/>
  <c r="D17" i="3"/>
  <c r="D51" i="3"/>
  <c r="C142" i="3"/>
  <c r="D66" i="3"/>
  <c r="CF66" i="3"/>
  <c r="CF89" i="3"/>
  <c r="D89" i="3"/>
  <c r="C107" i="3"/>
  <c r="CF18" i="3"/>
  <c r="D41" i="3"/>
  <c r="C108" i="3"/>
  <c r="C143" i="3"/>
  <c r="C109" i="3"/>
  <c r="C105" i="3"/>
  <c r="C144" i="3"/>
  <c r="D96" i="3"/>
  <c r="CF96" i="3"/>
  <c r="CF73" i="3"/>
  <c r="D13" i="3"/>
  <c r="AF11" i="3" l="1"/>
  <c r="AF88" i="3"/>
  <c r="AF39" i="3"/>
  <c r="AF15" i="3"/>
  <c r="AF18" i="3"/>
  <c r="AY102" i="3"/>
  <c r="AF82" i="3"/>
  <c r="AF41" i="3"/>
  <c r="AF24" i="3"/>
  <c r="AF70" i="3"/>
  <c r="AF28" i="3"/>
  <c r="AF81" i="3"/>
  <c r="AF89" i="3"/>
  <c r="AF36" i="3"/>
  <c r="AF56" i="3"/>
  <c r="AF96" i="3"/>
  <c r="AF95" i="3"/>
  <c r="AF10" i="3"/>
  <c r="AF57" i="3"/>
  <c r="AF33" i="3"/>
  <c r="AF99" i="3"/>
  <c r="AF60" i="3"/>
  <c r="AF44" i="3"/>
  <c r="AF17" i="3"/>
  <c r="AF14" i="3"/>
  <c r="AF79" i="3"/>
  <c r="AF13" i="3"/>
  <c r="AF87" i="3"/>
  <c r="AF94" i="3"/>
  <c r="AF34" i="3"/>
  <c r="AF20" i="3"/>
  <c r="AF43" i="3"/>
  <c r="AF22" i="3"/>
  <c r="AF46" i="3"/>
  <c r="AF90" i="3"/>
  <c r="AF35" i="3"/>
  <c r="AF12" i="3"/>
  <c r="AF73" i="3"/>
  <c r="AF32" i="3"/>
  <c r="AF16" i="3"/>
  <c r="AF66" i="3"/>
  <c r="AF40" i="3"/>
  <c r="AF47" i="3"/>
  <c r="AF19" i="3"/>
  <c r="AF42" i="3"/>
  <c r="AF97" i="3"/>
  <c r="AF67" i="3"/>
  <c r="AF76" i="3"/>
  <c r="AF23" i="3"/>
  <c r="AF25" i="3"/>
  <c r="AF45" i="3"/>
  <c r="AF91" i="3"/>
  <c r="AF26" i="3"/>
  <c r="AF31" i="3"/>
  <c r="AF68" i="3"/>
  <c r="AF71" i="3"/>
  <c r="AF84" i="3"/>
  <c r="AF21" i="3"/>
  <c r="AH26" i="3"/>
  <c r="AX97" i="3"/>
  <c r="AG97" i="3"/>
  <c r="CD25" i="3"/>
  <c r="CD97" i="3"/>
  <c r="AG25" i="3"/>
  <c r="AH35" i="3"/>
  <c r="AH25" i="3"/>
  <c r="AG26" i="3"/>
  <c r="CD26" i="3"/>
  <c r="CD60" i="3"/>
  <c r="AG23" i="3"/>
  <c r="AX68" i="3"/>
  <c r="CD23" i="3"/>
  <c r="BE102" i="3"/>
  <c r="AH23" i="3"/>
  <c r="AK102" i="3"/>
  <c r="CD90" i="3"/>
  <c r="CD45" i="3"/>
  <c r="AX45" i="3"/>
  <c r="AX21" i="3"/>
  <c r="CD21" i="3"/>
  <c r="AZ102" i="3"/>
  <c r="AI102" i="3"/>
  <c r="AJ102" i="3"/>
  <c r="AX71" i="3"/>
  <c r="CD76" i="3"/>
  <c r="AX39" i="3"/>
  <c r="CD57" i="3"/>
  <c r="CD91" i="3"/>
  <c r="AH97" i="3"/>
  <c r="CD12" i="3"/>
  <c r="CD16" i="3"/>
  <c r="AG71" i="3"/>
  <c r="BG102" i="3"/>
  <c r="CD81" i="3"/>
  <c r="CD96" i="3"/>
  <c r="AG60" i="3"/>
  <c r="CD71" i="3"/>
  <c r="AG90" i="3"/>
  <c r="F90" i="3" s="1"/>
  <c r="CD35" i="3"/>
  <c r="AG84" i="3"/>
  <c r="F84" i="3" s="1"/>
  <c r="CD88" i="3"/>
  <c r="AN102" i="3"/>
  <c r="CD22" i="3"/>
  <c r="AH90" i="3"/>
  <c r="AH60" i="3"/>
  <c r="AX46" i="3"/>
  <c r="AX25" i="3"/>
  <c r="CD84" i="3"/>
  <c r="CD24" i="3"/>
  <c r="BD102" i="3"/>
  <c r="CD70" i="3"/>
  <c r="AX23" i="3"/>
  <c r="AX26" i="3"/>
  <c r="AG35" i="3"/>
  <c r="CD41" i="3"/>
  <c r="AH71" i="3"/>
  <c r="AH84" i="3"/>
  <c r="CD43" i="3"/>
  <c r="CD99" i="3"/>
  <c r="AX73" i="3"/>
  <c r="CD42" i="3"/>
  <c r="AH28" i="3"/>
  <c r="CD89" i="3"/>
  <c r="CD82" i="3"/>
  <c r="AX33" i="3"/>
  <c r="CD10" i="3"/>
  <c r="CD15" i="3"/>
  <c r="B119" i="3"/>
  <c r="C118" i="3"/>
  <c r="AH44" i="3"/>
  <c r="AX36" i="3"/>
  <c r="CD14" i="3"/>
  <c r="AG28" i="3"/>
  <c r="F28" i="3" s="1"/>
  <c r="AX44" i="3"/>
  <c r="AX13" i="3"/>
  <c r="AX76" i="3"/>
  <c r="CD66" i="3"/>
  <c r="AH42" i="3"/>
  <c r="AG42" i="3"/>
  <c r="F42" i="3" s="1"/>
  <c r="AX89" i="3"/>
  <c r="AX91" i="3"/>
  <c r="CD20" i="3"/>
  <c r="AG44" i="3"/>
  <c r="F44" i="3" s="1"/>
  <c r="CD94" i="3"/>
  <c r="AH39" i="3"/>
  <c r="CD39" i="3"/>
  <c r="AG39" i="3"/>
  <c r="F39" i="3" s="1"/>
  <c r="CD28" i="3"/>
  <c r="AH70" i="3"/>
  <c r="AG70" i="3"/>
  <c r="F70" i="3" s="1"/>
  <c r="AG15" i="3"/>
  <c r="F15" i="3" s="1"/>
  <c r="AH15" i="3"/>
  <c r="AH47" i="3"/>
  <c r="AG47" i="3"/>
  <c r="F47" i="3" s="1"/>
  <c r="AX99" i="3"/>
  <c r="AH40" i="3"/>
  <c r="AG40" i="3"/>
  <c r="F40" i="3" s="1"/>
  <c r="AX70" i="3"/>
  <c r="AG82" i="3"/>
  <c r="F82" i="3" s="1"/>
  <c r="AH82" i="3"/>
  <c r="CD40" i="3"/>
  <c r="AX12" i="3"/>
  <c r="CD44" i="3"/>
  <c r="AG20" i="3"/>
  <c r="F20" i="3" s="1"/>
  <c r="AH20" i="3"/>
  <c r="AX96" i="3"/>
  <c r="AH10" i="3"/>
  <c r="AG10" i="3"/>
  <c r="F10" i="3" s="1"/>
  <c r="AG94" i="3"/>
  <c r="F94" i="3" s="1"/>
  <c r="AH94" i="3"/>
  <c r="CD56" i="3"/>
  <c r="AH56" i="3"/>
  <c r="AG56" i="3"/>
  <c r="F56" i="3" s="1"/>
  <c r="AH31" i="3"/>
  <c r="AG31" i="3"/>
  <c r="AG89" i="3"/>
  <c r="F89" i="3" s="1"/>
  <c r="AH89" i="3"/>
  <c r="AX57" i="3"/>
  <c r="CD31" i="3"/>
  <c r="BH102" i="3"/>
  <c r="CD87" i="3"/>
  <c r="AH87" i="3"/>
  <c r="AG87" i="3"/>
  <c r="F87" i="3" s="1"/>
  <c r="AH22" i="3"/>
  <c r="AG22" i="3"/>
  <c r="F22" i="3" s="1"/>
  <c r="AX40" i="3"/>
  <c r="AX35" i="3"/>
  <c r="AG36" i="3"/>
  <c r="F36" i="3" s="1"/>
  <c r="CD36" i="3"/>
  <c r="AH36" i="3"/>
  <c r="AH96" i="3"/>
  <c r="AG96" i="3"/>
  <c r="F96" i="3" s="1"/>
  <c r="AX82" i="3"/>
  <c r="AX28" i="3"/>
  <c r="AH66" i="3"/>
  <c r="AG66" i="3"/>
  <c r="F66" i="3" s="1"/>
  <c r="CD47" i="3"/>
  <c r="AH19" i="3"/>
  <c r="CD19" i="3"/>
  <c r="AG19" i="3"/>
  <c r="F19" i="3" s="1"/>
  <c r="AX17" i="3"/>
  <c r="AG67" i="3"/>
  <c r="AH67" i="3"/>
  <c r="CD67" i="3"/>
  <c r="AX22" i="3"/>
  <c r="AH81" i="3"/>
  <c r="AG81" i="3"/>
  <c r="F81" i="3" s="1"/>
  <c r="AX56" i="3"/>
  <c r="BF102" i="3"/>
  <c r="AH16" i="3"/>
  <c r="AG16" i="3"/>
  <c r="F16" i="3" s="1"/>
  <c r="AX14" i="3"/>
  <c r="CD95" i="3"/>
  <c r="AH95" i="3"/>
  <c r="AG95" i="3"/>
  <c r="AX20" i="3"/>
  <c r="AX90" i="3"/>
  <c r="AX67" i="3"/>
  <c r="AX31" i="3"/>
  <c r="AG88" i="3"/>
  <c r="F88" i="3" s="1"/>
  <c r="AH88" i="3"/>
  <c r="AX43" i="3"/>
  <c r="CD11" i="3"/>
  <c r="AH76" i="3"/>
  <c r="AG76" i="3"/>
  <c r="F76" i="3" s="1"/>
  <c r="AX88" i="3"/>
  <c r="AG45" i="3"/>
  <c r="F45" i="3" s="1"/>
  <c r="AH45" i="3"/>
  <c r="AL102" i="3"/>
  <c r="AX34" i="3"/>
  <c r="AH24" i="3"/>
  <c r="AG24" i="3"/>
  <c r="F24" i="3" s="1"/>
  <c r="AX10" i="3"/>
  <c r="AX18" i="3"/>
  <c r="AX95" i="3"/>
  <c r="AX32" i="3"/>
  <c r="AX15" i="3"/>
  <c r="AX79" i="3"/>
  <c r="AG57" i="3"/>
  <c r="F57" i="3" s="1"/>
  <c r="AH57" i="3"/>
  <c r="CD68" i="3"/>
  <c r="AH68" i="3"/>
  <c r="AG68" i="3"/>
  <c r="AH12" i="3"/>
  <c r="AG12" i="3"/>
  <c r="F12" i="3" s="1"/>
  <c r="AH79" i="3"/>
  <c r="CD79" i="3"/>
  <c r="AG79" i="3"/>
  <c r="F79" i="3" s="1"/>
  <c r="AX42" i="3"/>
  <c r="AG46" i="3"/>
  <c r="F46" i="3" s="1"/>
  <c r="CD46" i="3"/>
  <c r="AH46" i="3"/>
  <c r="AH14" i="3"/>
  <c r="AG14" i="3"/>
  <c r="F14" i="3" s="1"/>
  <c r="AG91" i="3"/>
  <c r="F91" i="3" s="1"/>
  <c r="AH91" i="3"/>
  <c r="CD13" i="3"/>
  <c r="AH13" i="3"/>
  <c r="AG13" i="3"/>
  <c r="F13" i="3" s="1"/>
  <c r="AX66" i="3"/>
  <c r="AX87" i="3"/>
  <c r="AX41" i="3"/>
  <c r="AG41" i="3"/>
  <c r="F41" i="3" s="1"/>
  <c r="AH41" i="3"/>
  <c r="AX19" i="3"/>
  <c r="AX16" i="3"/>
  <c r="AH21" i="3"/>
  <c r="AG21" i="3"/>
  <c r="F21" i="3" s="1"/>
  <c r="AX24" i="3"/>
  <c r="AX11" i="3"/>
  <c r="AX47" i="3"/>
  <c r="CD17" i="3"/>
  <c r="AG17" i="3"/>
  <c r="F17" i="3" s="1"/>
  <c r="AH17" i="3"/>
  <c r="AX94" i="3"/>
  <c r="AX60" i="3"/>
  <c r="CD34" i="3"/>
  <c r="AH34" i="3"/>
  <c r="AG34" i="3"/>
  <c r="F34" i="3" s="1"/>
  <c r="AH73" i="3"/>
  <c r="AG73" i="3"/>
  <c r="F73" i="3" s="1"/>
  <c r="AG99" i="3"/>
  <c r="F99" i="3" s="1"/>
  <c r="AH99" i="3"/>
  <c r="AX84" i="3"/>
  <c r="AG43" i="3"/>
  <c r="F43" i="3" s="1"/>
  <c r="AH43" i="3"/>
  <c r="CD32" i="3"/>
  <c r="AH32" i="3"/>
  <c r="AG32" i="3"/>
  <c r="F32" i="3" s="1"/>
  <c r="CD18" i="3"/>
  <c r="AH18" i="3"/>
  <c r="AG18" i="3"/>
  <c r="F18" i="3" s="1"/>
  <c r="AH11" i="3"/>
  <c r="AG11" i="3"/>
  <c r="F11" i="3" s="1"/>
  <c r="AX81" i="3"/>
  <c r="CD33" i="3"/>
  <c r="AH33" i="3"/>
  <c r="AG33" i="3"/>
  <c r="F33" i="3" s="1"/>
  <c r="CD73" i="3"/>
  <c r="C186" i="3"/>
  <c r="T144" i="3" s="1"/>
  <c r="C240" i="3"/>
  <c r="N141" i="3" s="1"/>
  <c r="C110" i="3"/>
  <c r="C216" i="3"/>
  <c r="J142" i="3" s="1"/>
  <c r="C191" i="3"/>
  <c r="Y144" i="3" s="1"/>
  <c r="C185" i="3"/>
  <c r="S144" i="3" s="1"/>
  <c r="C189" i="3"/>
  <c r="W144" i="3" s="1"/>
  <c r="C245" i="3"/>
  <c r="S141" i="3" s="1"/>
  <c r="C197" i="3"/>
  <c r="K143" i="3" s="1"/>
  <c r="C187" i="3"/>
  <c r="U144" i="3" s="1"/>
  <c r="C217" i="3"/>
  <c r="K142" i="3" s="1"/>
  <c r="C175" i="3"/>
  <c r="I144" i="3" s="1"/>
  <c r="C188" i="3"/>
  <c r="V144" i="3" s="1"/>
  <c r="C208" i="3"/>
  <c r="V143" i="3" s="1"/>
  <c r="C196" i="3"/>
  <c r="J143" i="3" s="1"/>
  <c r="C201" i="3"/>
  <c r="O143" i="3" s="1"/>
  <c r="C246" i="3"/>
  <c r="T141" i="3" s="1"/>
  <c r="C168" i="3"/>
  <c r="V145" i="3" s="1"/>
  <c r="C174" i="3"/>
  <c r="H144" i="3" s="1"/>
  <c r="C172" i="3"/>
  <c r="F144" i="3" s="1"/>
  <c r="C207" i="3"/>
  <c r="U143" i="3" s="1"/>
  <c r="C229" i="3"/>
  <c r="W142" i="3" s="1"/>
  <c r="C225" i="3"/>
  <c r="S142" i="3" s="1"/>
  <c r="C190" i="3"/>
  <c r="X144" i="3" s="1"/>
  <c r="C235" i="3"/>
  <c r="I141" i="3" s="1"/>
  <c r="C199" i="3"/>
  <c r="M143" i="3" s="1"/>
  <c r="C226" i="3"/>
  <c r="T142" i="3" s="1"/>
  <c r="C169" i="3"/>
  <c r="W145" i="3" s="1"/>
  <c r="C193" i="3"/>
  <c r="G143" i="3" s="1"/>
  <c r="C244" i="3"/>
  <c r="R141" i="3" s="1"/>
  <c r="C152" i="3"/>
  <c r="C214" i="3"/>
  <c r="H142" i="3" s="1"/>
  <c r="C248" i="3"/>
  <c r="V141" i="3" s="1"/>
  <c r="C233" i="3"/>
  <c r="G141" i="3" s="1"/>
  <c r="C192" i="3"/>
  <c r="F143" i="3" s="1"/>
  <c r="C167" i="3"/>
  <c r="U145" i="3" s="1"/>
  <c r="C180" i="3"/>
  <c r="N144" i="3" s="1"/>
  <c r="C218" i="3"/>
  <c r="L142" i="3" s="1"/>
  <c r="C159" i="3"/>
  <c r="M145" i="3" s="1"/>
  <c r="C202" i="3"/>
  <c r="P143" i="3" s="1"/>
  <c r="C173" i="3"/>
  <c r="G144" i="3" s="1"/>
  <c r="C249" i="3"/>
  <c r="W141" i="3" s="1"/>
  <c r="C155" i="3"/>
  <c r="I145" i="3" s="1"/>
  <c r="C222" i="3"/>
  <c r="P142" i="3" s="1"/>
  <c r="C165" i="3"/>
  <c r="S145" i="3" s="1"/>
  <c r="C224" i="3"/>
  <c r="R142" i="3" s="1"/>
  <c r="C231" i="3"/>
  <c r="Y142" i="3" s="1"/>
  <c r="C205" i="3"/>
  <c r="S143" i="3" s="1"/>
  <c r="C184" i="3"/>
  <c r="R144" i="3" s="1"/>
  <c r="C206" i="3"/>
  <c r="T143" i="3" s="1"/>
  <c r="C153" i="3"/>
  <c r="G145" i="3" s="1"/>
  <c r="C215" i="3"/>
  <c r="I142" i="3" s="1"/>
  <c r="C183" i="3"/>
  <c r="Q144" i="3" s="1"/>
  <c r="C232" i="3"/>
  <c r="F141" i="3" s="1"/>
  <c r="C181" i="3"/>
  <c r="O144" i="3" s="1"/>
  <c r="C210" i="3"/>
  <c r="X143" i="3" s="1"/>
  <c r="C223" i="3"/>
  <c r="Q142" i="3" s="1"/>
  <c r="C239" i="3"/>
  <c r="M141" i="3" s="1"/>
  <c r="C162" i="3"/>
  <c r="P145" i="3" s="1"/>
  <c r="C178" i="3"/>
  <c r="L144" i="3" s="1"/>
  <c r="C219" i="3"/>
  <c r="M142" i="3" s="1"/>
  <c r="C160" i="3"/>
  <c r="N145" i="3" s="1"/>
  <c r="C156" i="3"/>
  <c r="J145" i="3" s="1"/>
  <c r="C170" i="3"/>
  <c r="X145" i="3" s="1"/>
  <c r="C236" i="3"/>
  <c r="J141" i="3" s="1"/>
  <c r="C154" i="3"/>
  <c r="H145" i="3" s="1"/>
  <c r="C204" i="3"/>
  <c r="R143" i="3" s="1"/>
  <c r="C176" i="3"/>
  <c r="J144" i="3" s="1"/>
  <c r="C198" i="3"/>
  <c r="L143" i="3" s="1"/>
  <c r="C241" i="3"/>
  <c r="O141" i="3" s="1"/>
  <c r="C195" i="3"/>
  <c r="I143" i="3" s="1"/>
  <c r="C227" i="3"/>
  <c r="U142" i="3" s="1"/>
  <c r="C194" i="3"/>
  <c r="H143" i="3" s="1"/>
  <c r="C234" i="3"/>
  <c r="H141" i="3" s="1"/>
  <c r="C157" i="3"/>
  <c r="K145" i="3" s="1"/>
  <c r="C166" i="3"/>
  <c r="T145" i="3" s="1"/>
  <c r="C243" i="3"/>
  <c r="Q141" i="3" s="1"/>
  <c r="C212" i="3"/>
  <c r="F142" i="3" s="1"/>
  <c r="C251" i="3"/>
  <c r="Y141" i="3" s="1"/>
  <c r="C209" i="3"/>
  <c r="W143" i="3" s="1"/>
  <c r="C161" i="3"/>
  <c r="O145" i="3" s="1"/>
  <c r="C230" i="3"/>
  <c r="X142" i="3" s="1"/>
  <c r="C179" i="3"/>
  <c r="M144" i="3" s="1"/>
  <c r="C163" i="3"/>
  <c r="Q145" i="3" s="1"/>
  <c r="C177" i="3"/>
  <c r="K144" i="3" s="1"/>
  <c r="C164" i="3"/>
  <c r="R145" i="3" s="1"/>
  <c r="C247" i="3"/>
  <c r="U141" i="3" s="1"/>
  <c r="C238" i="3"/>
  <c r="L141" i="3" s="1"/>
  <c r="C211" i="3"/>
  <c r="Y143" i="3" s="1"/>
  <c r="C228" i="3"/>
  <c r="V142" i="3" s="1"/>
  <c r="C182" i="3"/>
  <c r="P144" i="3" s="1"/>
  <c r="C171" i="3"/>
  <c r="Y145" i="3" s="1"/>
  <c r="C220" i="3"/>
  <c r="N142" i="3" s="1"/>
  <c r="C213" i="3"/>
  <c r="G142" i="3" s="1"/>
  <c r="C221" i="3"/>
  <c r="O142" i="3" s="1"/>
  <c r="C237" i="3"/>
  <c r="K141" i="3" s="1"/>
  <c r="C242" i="3"/>
  <c r="P141" i="3" s="1"/>
  <c r="C250" i="3"/>
  <c r="X141" i="3" s="1"/>
  <c r="C203" i="3"/>
  <c r="Q143" i="3" s="1"/>
  <c r="C158" i="3"/>
  <c r="L145" i="3" s="1"/>
  <c r="C146" i="3"/>
  <c r="C200" i="3"/>
  <c r="N143" i="3" s="1"/>
  <c r="F51" i="3" l="1"/>
  <c r="AC68" i="3"/>
  <c r="F68" i="3"/>
  <c r="AC23" i="3"/>
  <c r="F23" i="3"/>
  <c r="AC35" i="3"/>
  <c r="F35" i="3"/>
  <c r="AC60" i="3"/>
  <c r="F60" i="3"/>
  <c r="AC71" i="3"/>
  <c r="F71" i="3"/>
  <c r="AC95" i="3"/>
  <c r="F95" i="3"/>
  <c r="AC31" i="3"/>
  <c r="F31" i="3"/>
  <c r="AC25" i="3"/>
  <c r="F25" i="3"/>
  <c r="AC97" i="3"/>
  <c r="F97" i="3"/>
  <c r="AC67" i="3"/>
  <c r="F67" i="3"/>
  <c r="AC26" i="3"/>
  <c r="F26" i="3"/>
  <c r="AB25" i="3"/>
  <c r="AB26" i="3"/>
  <c r="AB97" i="3"/>
  <c r="AB60" i="3"/>
  <c r="AB87" i="3"/>
  <c r="AB34" i="3"/>
  <c r="AB35" i="3"/>
  <c r="AB57" i="3"/>
  <c r="AB99" i="3"/>
  <c r="AB46" i="3"/>
  <c r="AB44" i="3"/>
  <c r="AB47" i="3"/>
  <c r="AB16" i="3"/>
  <c r="AB41" i="3"/>
  <c r="AB15" i="3"/>
  <c r="AB32" i="3"/>
  <c r="AB18" i="3"/>
  <c r="AB88" i="3"/>
  <c r="AB67" i="3"/>
  <c r="AB56" i="3"/>
  <c r="AB36" i="3"/>
  <c r="AB23" i="3"/>
  <c r="AB21" i="3"/>
  <c r="AB94" i="3"/>
  <c r="AB66" i="3"/>
  <c r="AB42" i="3"/>
  <c r="AB10" i="3"/>
  <c r="AB31" i="3"/>
  <c r="AB22" i="3"/>
  <c r="AB12" i="3"/>
  <c r="AB91" i="3"/>
  <c r="AB81" i="3"/>
  <c r="AB79" i="3"/>
  <c r="AB95" i="3"/>
  <c r="AB73" i="3"/>
  <c r="AB43" i="3"/>
  <c r="AB90" i="3"/>
  <c r="AB14" i="3"/>
  <c r="AB82" i="3"/>
  <c r="AB40" i="3"/>
  <c r="AB70" i="3"/>
  <c r="AB13" i="3"/>
  <c r="AB89" i="3"/>
  <c r="AB71" i="3"/>
  <c r="AB33" i="3"/>
  <c r="AB68" i="3"/>
  <c r="AB39" i="3"/>
  <c r="AB84" i="3"/>
  <c r="AB24" i="3"/>
  <c r="AB19" i="3"/>
  <c r="AB20" i="3"/>
  <c r="AB17" i="3"/>
  <c r="AB28" i="3"/>
  <c r="AB96" i="3"/>
  <c r="AB76" i="3"/>
  <c r="AB45" i="3"/>
  <c r="AB11" i="3"/>
  <c r="I21" i="14"/>
  <c r="K21" i="14" s="1"/>
  <c r="I14" i="14"/>
  <c r="K14" i="14" s="1"/>
  <c r="AC45" i="3"/>
  <c r="AC91" i="3"/>
  <c r="AC90" i="3"/>
  <c r="AC21" i="3"/>
  <c r="AC76" i="3"/>
  <c r="AC84" i="3"/>
  <c r="AC18" i="3"/>
  <c r="AC99" i="3"/>
  <c r="AC73" i="3"/>
  <c r="AC13" i="3"/>
  <c r="AC12" i="3"/>
  <c r="AC81" i="3"/>
  <c r="AC22" i="3"/>
  <c r="AC56" i="3"/>
  <c r="AC94" i="3"/>
  <c r="AC47" i="3"/>
  <c r="AC70" i="3"/>
  <c r="AC28" i="3"/>
  <c r="AC33" i="3"/>
  <c r="AC43" i="3"/>
  <c r="AC17" i="3"/>
  <c r="AC79" i="3"/>
  <c r="AC24" i="3"/>
  <c r="AC16" i="3"/>
  <c r="AC66" i="3"/>
  <c r="AC96" i="3"/>
  <c r="AC36" i="3"/>
  <c r="AC89" i="3"/>
  <c r="AC10" i="3"/>
  <c r="AC20" i="3"/>
  <c r="AC82" i="3"/>
  <c r="AC40" i="3"/>
  <c r="AC11" i="3"/>
  <c r="AC32" i="3"/>
  <c r="AC57" i="3"/>
  <c r="AC87" i="3"/>
  <c r="AC42" i="3"/>
  <c r="AC34" i="3"/>
  <c r="AC41" i="3"/>
  <c r="AC14" i="3"/>
  <c r="AC46" i="3"/>
  <c r="AC88" i="3"/>
  <c r="AC19" i="3"/>
  <c r="AC15" i="3"/>
  <c r="AC39" i="3"/>
  <c r="AC44" i="3"/>
  <c r="B120" i="3"/>
  <c r="C119" i="3"/>
  <c r="P146" i="3"/>
  <c r="K146" i="3"/>
  <c r="E142" i="3"/>
  <c r="X146" i="3"/>
  <c r="U146" i="3"/>
  <c r="N146" i="3"/>
  <c r="Z142" i="3"/>
  <c r="AA142" i="3" s="1"/>
  <c r="D144" i="3"/>
  <c r="D145" i="3"/>
  <c r="Z143" i="3"/>
  <c r="AA143" i="3" s="1"/>
  <c r="F145" i="3"/>
  <c r="Z145" i="3" s="1"/>
  <c r="AA145" i="3" s="1"/>
  <c r="C252" i="3"/>
  <c r="D143" i="3"/>
  <c r="S146" i="3"/>
  <c r="D142" i="3"/>
  <c r="Q146" i="3"/>
  <c r="H146" i="3"/>
  <c r="O146" i="3"/>
  <c r="E141" i="3"/>
  <c r="M146" i="3"/>
  <c r="E144" i="3"/>
  <c r="W146" i="3"/>
  <c r="G146" i="3"/>
  <c r="R146" i="3"/>
  <c r="C112" i="3"/>
  <c r="V146" i="3"/>
  <c r="Z144" i="3"/>
  <c r="AA144" i="3" s="1"/>
  <c r="T146" i="3"/>
  <c r="L146" i="3"/>
  <c r="E145" i="3"/>
  <c r="Y146" i="3"/>
  <c r="J146" i="3"/>
  <c r="D141" i="3"/>
  <c r="Z141" i="3"/>
  <c r="AA141" i="3" s="1"/>
  <c r="I146" i="3"/>
  <c r="E143" i="3"/>
  <c r="I14" i="15" l="1"/>
  <c r="K14" i="15" s="1"/>
  <c r="I15" i="15"/>
  <c r="K15" i="15" s="1"/>
  <c r="I16" i="15"/>
  <c r="K16" i="15" s="1"/>
  <c r="D25" i="15"/>
  <c r="I5" i="15"/>
  <c r="K5" i="15" s="1"/>
  <c r="I6" i="15"/>
  <c r="K6" i="15" s="1"/>
  <c r="I9" i="15"/>
  <c r="K9" i="15" s="1"/>
  <c r="I7" i="15"/>
  <c r="K7" i="15" s="1"/>
  <c r="I8" i="15"/>
  <c r="K8" i="15" s="1"/>
  <c r="I11" i="15"/>
  <c r="K11" i="15" s="1"/>
  <c r="I10" i="15"/>
  <c r="K10" i="15" s="1"/>
  <c r="I13" i="15"/>
  <c r="K13" i="15" s="1"/>
  <c r="I12" i="15"/>
  <c r="K12" i="15" s="1"/>
  <c r="I22" i="14"/>
  <c r="K22" i="14" s="1"/>
  <c r="D31" i="14"/>
  <c r="I6" i="14"/>
  <c r="K6" i="14" s="1"/>
  <c r="I7" i="14"/>
  <c r="K7" i="14" s="1"/>
  <c r="I5" i="14"/>
  <c r="K5" i="14" s="1"/>
  <c r="I8" i="14"/>
  <c r="K8" i="14" s="1"/>
  <c r="I9" i="14"/>
  <c r="K9" i="14" s="1"/>
  <c r="I10" i="14"/>
  <c r="K10" i="14" s="1"/>
  <c r="I11" i="14"/>
  <c r="K11" i="14" s="1"/>
  <c r="I16" i="14"/>
  <c r="K16" i="14" s="1"/>
  <c r="I15" i="14"/>
  <c r="K15" i="14" s="1"/>
  <c r="I19" i="14"/>
  <c r="K19" i="14" s="1"/>
  <c r="I17" i="14"/>
  <c r="K17" i="14" s="1"/>
  <c r="I18" i="14"/>
  <c r="K18" i="14" s="1"/>
  <c r="I20" i="14"/>
  <c r="K20" i="14" s="1"/>
  <c r="I13" i="14"/>
  <c r="K13" i="14" s="1"/>
  <c r="I12" i="14"/>
  <c r="K12" i="14" s="1"/>
  <c r="C120" i="3"/>
  <c r="B121" i="3"/>
  <c r="E146" i="3"/>
  <c r="F146" i="3"/>
  <c r="Z146" i="3" s="1"/>
  <c r="D146" i="3"/>
  <c r="I18" i="13" l="1"/>
  <c r="K18" i="13" s="1"/>
  <c r="B122" i="3"/>
  <c r="C121" i="3"/>
  <c r="AA146" i="3"/>
  <c r="E147" i="3"/>
  <c r="I14" i="13" l="1"/>
  <c r="K14" i="13" s="1"/>
  <c r="I19" i="13"/>
  <c r="K19" i="13" s="1"/>
  <c r="I13" i="13"/>
  <c r="K13" i="13" s="1"/>
  <c r="I16" i="13"/>
  <c r="K16" i="13" s="1"/>
  <c r="I21" i="13"/>
  <c r="K21" i="13" s="1"/>
  <c r="D30" i="13"/>
  <c r="I6" i="13"/>
  <c r="K6" i="13" s="1"/>
  <c r="I7" i="13"/>
  <c r="K7" i="13" s="1"/>
  <c r="I5" i="13"/>
  <c r="K5" i="13" s="1"/>
  <c r="I8" i="13"/>
  <c r="K8" i="13" s="1"/>
  <c r="I9" i="13"/>
  <c r="K9" i="13" s="1"/>
  <c r="I12" i="13"/>
  <c r="K12" i="13" s="1"/>
  <c r="I11" i="13"/>
  <c r="K11" i="13" s="1"/>
  <c r="I10" i="13"/>
  <c r="K10" i="13" s="1"/>
  <c r="I17" i="13"/>
  <c r="K17" i="13" s="1"/>
  <c r="I15" i="13"/>
  <c r="K15" i="13" s="1"/>
  <c r="I20" i="13"/>
  <c r="K20" i="13" s="1"/>
  <c r="I18" i="12"/>
  <c r="K18" i="12" s="1"/>
  <c r="I19" i="12"/>
  <c r="K19" i="12" s="1"/>
  <c r="I17" i="12"/>
  <c r="K17" i="12" s="1"/>
  <c r="C122" i="3"/>
  <c r="B123" i="3"/>
  <c r="I20" i="12" l="1"/>
  <c r="K20" i="12" s="1"/>
  <c r="I22" i="12"/>
  <c r="K22" i="12" s="1"/>
  <c r="D31" i="12"/>
  <c r="I7" i="12"/>
  <c r="K7" i="12" s="1"/>
  <c r="I5" i="12"/>
  <c r="K5" i="12" s="1"/>
  <c r="I8" i="12"/>
  <c r="K8" i="12" s="1"/>
  <c r="I6" i="12"/>
  <c r="K6" i="12" s="1"/>
  <c r="I9" i="12"/>
  <c r="K9" i="12" s="1"/>
  <c r="I10" i="12"/>
  <c r="K10" i="12" s="1"/>
  <c r="I13" i="12"/>
  <c r="K13" i="12" s="1"/>
  <c r="I11" i="12"/>
  <c r="K11" i="12" s="1"/>
  <c r="I15" i="12"/>
  <c r="K15" i="12" s="1"/>
  <c r="I12" i="12"/>
  <c r="K12" i="12" s="1"/>
  <c r="I16" i="12"/>
  <c r="K16" i="12" s="1"/>
  <c r="I14" i="12"/>
  <c r="K14" i="12" s="1"/>
  <c r="I21" i="12"/>
  <c r="K21" i="12" s="1"/>
  <c r="B124" i="3"/>
  <c r="C123" i="3"/>
  <c r="B125" i="3" l="1"/>
  <c r="C124" i="3"/>
  <c r="B126" i="3" l="1"/>
  <c r="C125" i="3"/>
  <c r="D39" i="10" l="1"/>
  <c r="I5" i="10"/>
  <c r="K5" i="10" s="1"/>
  <c r="B127" i="3"/>
  <c r="C126" i="3"/>
  <c r="C127" i="3" l="1"/>
  <c r="B128" i="3"/>
  <c r="B129" i="3" l="1"/>
  <c r="C128" i="3"/>
  <c r="C129" i="3" l="1"/>
  <c r="B130" i="3"/>
  <c r="B131" i="3" l="1"/>
  <c r="C130" i="3"/>
  <c r="C131" i="3" l="1"/>
  <c r="B132" i="3"/>
  <c r="B133" i="3" l="1"/>
  <c r="C132" i="3"/>
  <c r="B134" i="3" l="1"/>
  <c r="C133" i="3"/>
  <c r="B135" i="3" l="1"/>
  <c r="C135" i="3" s="1"/>
  <c r="C134" i="3"/>
  <c r="C136" i="3" l="1"/>
  <c r="C147" i="3" s="1"/>
  <c r="C137" i="3" l="1"/>
  <c r="I14" i="6" l="1"/>
  <c r="K14" i="6" s="1"/>
  <c r="I10" i="6"/>
  <c r="K10" i="6" s="1"/>
  <c r="I7" i="6"/>
  <c r="K7" i="6" s="1"/>
  <c r="I8" i="6"/>
  <c r="K8" i="6" s="1"/>
  <c r="I5" i="6"/>
  <c r="K5" i="6" s="1"/>
  <c r="D23" i="6"/>
  <c r="I6" i="6"/>
  <c r="K6" i="6" s="1"/>
  <c r="I13" i="6"/>
  <c r="K13" i="6" s="1"/>
  <c r="I9" i="6"/>
  <c r="K9" i="6" s="1"/>
  <c r="I11" i="6"/>
  <c r="K11" i="6" s="1"/>
  <c r="I12" i="6"/>
  <c r="K12" i="6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</calcChain>
</file>

<file path=xl/sharedStrings.xml><?xml version="1.0" encoding="utf-8"?>
<sst xmlns="http://schemas.openxmlformats.org/spreadsheetml/2006/main" count="1514" uniqueCount="441">
  <si>
    <t>Punteggi dei singoli tornei</t>
  </si>
  <si>
    <t>Totale presenze</t>
  </si>
  <si>
    <t>Corrispondenza</t>
  </si>
  <si>
    <t>fasce</t>
  </si>
  <si>
    <t>--</t>
  </si>
  <si>
    <t>Partecipanti</t>
  </si>
  <si>
    <t>Fasce</t>
  </si>
  <si>
    <t>Punti</t>
  </si>
  <si>
    <t>netti</t>
  </si>
  <si>
    <t>Pos.</t>
  </si>
  <si>
    <t>Pos. = piazzamento del giocatore nell'ambito della propria fascia Elo</t>
  </si>
  <si>
    <t>Presenze medie</t>
  </si>
  <si>
    <t>(Lordi)</t>
  </si>
  <si>
    <t>Tornei giocati</t>
  </si>
  <si>
    <t>5'</t>
  </si>
  <si>
    <t>10'</t>
  </si>
  <si>
    <t>15'</t>
  </si>
  <si>
    <t>10'+3"</t>
  </si>
  <si>
    <t>7'+3"</t>
  </si>
  <si>
    <t>3'+2"</t>
  </si>
  <si>
    <t>Punti totali</t>
  </si>
  <si>
    <t>Assoluta</t>
  </si>
  <si>
    <t>Conteggio per campione d'inverno (primi 10)</t>
  </si>
  <si>
    <t>Punteggi dei primi dieci tornei</t>
  </si>
  <si>
    <t>classifica</t>
  </si>
  <si>
    <t>generale</t>
  </si>
  <si>
    <t>Validità x</t>
  </si>
  <si>
    <t>d'inverno</t>
  </si>
  <si>
    <t>campione</t>
  </si>
  <si>
    <t>C.S.B. Circolo Scacchistico Bolognese</t>
  </si>
  <si>
    <t>1° Cesta Natalizia Oro</t>
  </si>
  <si>
    <t>2° Cesta Natalizia Argento</t>
  </si>
  <si>
    <t>C.inv.</t>
  </si>
  <si>
    <t>Gener.</t>
  </si>
  <si>
    <t>minimo</t>
  </si>
  <si>
    <t>Verifica</t>
  </si>
  <si>
    <t>tornei</t>
  </si>
  <si>
    <t>numero</t>
  </si>
  <si>
    <t>Punteggi utilizzati:</t>
  </si>
  <si>
    <t>i migliori cinque</t>
  </si>
  <si>
    <t>Conteggio per classifica generale</t>
  </si>
  <si>
    <t>i migliori dieci</t>
  </si>
  <si>
    <t>Partecipanti per fascia</t>
  </si>
  <si>
    <t>Totale partecipanti</t>
  </si>
  <si>
    <t>Totale righe esaminate</t>
  </si>
  <si>
    <t>Totale righe vuote</t>
  </si>
  <si>
    <t>Tornei</t>
  </si>
  <si>
    <t>fatti</t>
  </si>
  <si>
    <t>Fedeltà giocatori</t>
  </si>
  <si>
    <t>Verifica (controllo formula):</t>
  </si>
  <si>
    <t>Totale:</t>
  </si>
  <si>
    <t>Giocatori</t>
  </si>
  <si>
    <t>Assoluta - 1</t>
  </si>
  <si>
    <t>Assoluta - 2</t>
  </si>
  <si>
    <t>Assoluta - 3</t>
  </si>
  <si>
    <t>Assoluta - 4</t>
  </si>
  <si>
    <t>Assoluta - 5</t>
  </si>
  <si>
    <t>Assoluta - 6</t>
  </si>
  <si>
    <t>Assoluta - 7</t>
  </si>
  <si>
    <t>Assoluta - 8</t>
  </si>
  <si>
    <t>Assoluta - 9</t>
  </si>
  <si>
    <t>Assoluta - 10</t>
  </si>
  <si>
    <t>Assoluta - 11</t>
  </si>
  <si>
    <t>Assoluta - 12</t>
  </si>
  <si>
    <t>Assoluta - 13</t>
  </si>
  <si>
    <t>Assoluta - 14</t>
  </si>
  <si>
    <t>Assoluta - 15</t>
  </si>
  <si>
    <t>Assoluta - 16</t>
  </si>
  <si>
    <t>Assoluta - 17</t>
  </si>
  <si>
    <t>Assoluta - 18</t>
  </si>
  <si>
    <t>Assoluta - 19</t>
  </si>
  <si>
    <t>Assoluta - 20</t>
  </si>
  <si>
    <t>Numero di tornei</t>
  </si>
  <si>
    <t>Almeno tornei</t>
  </si>
  <si>
    <t>Verifiche (controlli formule):</t>
  </si>
  <si>
    <t>Tot.</t>
  </si>
  <si>
    <t>Controlli</t>
  </si>
  <si>
    <t>Totale</t>
  </si>
  <si>
    <t>Colonna di servizio</t>
  </si>
  <si>
    <t>per il calcolo dei</t>
  </si>
  <si>
    <t>tornei disputati</t>
  </si>
  <si>
    <t>per fascia</t>
  </si>
  <si>
    <t>Numero di tornei disputati</t>
  </si>
  <si>
    <t>Colonne di servizio:</t>
  </si>
  <si>
    <t>calcolo dei tornei disputati</t>
  </si>
  <si>
    <t>per ciascuna fascia elo</t>
  </si>
  <si>
    <t xml:space="preserve">Fasce Elo: Over 2100, 1900-2100,1700-1899, 1500-1699, Under 1500 </t>
  </si>
  <si>
    <t>Massimo valore del prodotto
punti x ARO</t>
  </si>
  <si>
    <t>Dati del torneo</t>
  </si>
  <si>
    <t>Partecipazione al torneo</t>
  </si>
  <si>
    <t>Punti realizzati</t>
  </si>
  <si>
    <t>Posizione in classifica</t>
  </si>
  <si>
    <t>Pesi attribuiti a:</t>
  </si>
  <si>
    <t>Parametri generali.</t>
  </si>
  <si>
    <t>totali</t>
  </si>
  <si>
    <t>Torneo</t>
  </si>
  <si>
    <t>servizio</t>
  </si>
  <si>
    <t>Aro</t>
  </si>
  <si>
    <t>Pts.</t>
  </si>
  <si>
    <t>Rtg</t>
  </si>
  <si>
    <t>Classifica</t>
  </si>
  <si>
    <t>Esponente alg. espon.</t>
  </si>
  <si>
    <t>Col.</t>
  </si>
  <si>
    <t>Massimo punti-classifica</t>
  </si>
  <si>
    <t>Calcoli</t>
  </si>
  <si>
    <t>Classifica da Vesus</t>
  </si>
  <si>
    <t>Parametri</t>
  </si>
  <si>
    <t>Elo Rapid</t>
  </si>
  <si>
    <t>N° tornei disputati</t>
  </si>
  <si>
    <t>Sono in programma VENTI tornei. La Classifica finale è al meglio di DIECI tornei disputati.</t>
  </si>
  <si>
    <t>Pos. di</t>
  </si>
  <si>
    <t>fascia</t>
  </si>
  <si>
    <t>CAMPIONATO RAPID BOLOGNESE 2025/2026</t>
  </si>
  <si>
    <t>Fascia attribuita in ciascun torneo in base all' Elo Rapid/Blitz Fide all'1 del mese di riferimento del torneo. Elo 1399 per chi ne è privo</t>
  </si>
  <si>
    <t>Fascia attribuita alla classifica finale in base all'elo Rapid al 1° Gennaio 2026</t>
  </si>
  <si>
    <t>Fascia attribuita alla classifica dei Campioni d' Inverno in base all'elo Rapid Fide all'1 Settembre 2025</t>
  </si>
  <si>
    <t>Under 1400</t>
  </si>
  <si>
    <t>1400-1599</t>
  </si>
  <si>
    <t>1600-1799</t>
  </si>
  <si>
    <t>1800-2000</t>
  </si>
  <si>
    <t>Campionato Rapid Bolognese 2025/2026</t>
  </si>
  <si>
    <t>Torna la formula amatoriale! Tornei non omologati senza bisogno della tessera FSI!!!</t>
  </si>
  <si>
    <t>Per ogni torneo:</t>
  </si>
  <si>
    <t>Per chi vince 3 volte la propria fascia mezzo chilo di Grana 24 mesi!</t>
  </si>
  <si>
    <t>Campione d’ inverno (Classifica al meglio di 5 tornei sui primi 10):</t>
  </si>
  <si>
    <t>Campione Rapid 2026 (Classifica al meglio di 10 tornei su 20):</t>
  </si>
  <si>
    <t>2° Targa personalizzata e 1kg di Grana.</t>
  </si>
  <si>
    <t>3° Classificato targa personalizzata e 1 bottiglia di prosecco DOC.</t>
  </si>
  <si>
    <t>N.B. Il premio per il secondo classificato sarà erogato con un minimo di 3 partecipanti alla classifica finale invernale e di campionato, qualora fossero più di 5 verrà premiato anche il 3° classificato.</t>
  </si>
  <si>
    <t>• Il campionato prevede in calendario 20 tornei che si disputeranno il mercoledì sera alle ore 21 (inizio torneo).</t>
  </si>
  <si>
    <t>• La classifica finale verrà calcolata al meglio di 10 tornei</t>
  </si>
  <si>
    <t>• Quota d’iscrizione singolo torneo: 5 euro.</t>
  </si>
  <si>
    <t>• Premi:</t>
  </si>
  <si>
    <t>1° Classificato: 1 salame e bottiglia di vino</t>
  </si>
  <si>
    <t>7° Classificato: 1 salame</t>
  </si>
  <si>
    <t>2° Classificato: 1 salame e birra artigianale</t>
  </si>
  <si>
    <t>15° Classificato: bottiglia di vino</t>
  </si>
  <si>
    <t>25° Classificato: birra artigianale</t>
  </si>
  <si>
    <t>Ultimo classificato: nutella!</t>
  </si>
  <si>
    <t>Verranno premiati i primi due dell’Assoluto e delle fasce: 1800-2000,1600-1799,1400-1599, under 1400</t>
  </si>
  <si>
    <t>1° Trofeo e 1Kg di formaggio Grana + salame da 1kg e bottiglia di prosecco DOC.</t>
  </si>
  <si>
    <t>Fascia attribuita in ciascun torneo in base all’ elo rapid/blitz FIDE all’ 1° del mese di riferimento del torneo.</t>
  </si>
  <si>
    <t>Fascia attribuita alla classifica dei Campioni d’Inverno in base all’elo Rapid FIDE al 1° settembre 2025.</t>
  </si>
  <si>
    <t>Fascia attribuita alla classifica finale in base all’ elo Rapid/FIDE al 1° Gennaio 2026.</t>
  </si>
  <si>
    <t>Criteri di spareggio: Buchholz Cut 1, Buchholz Totale e ARO</t>
  </si>
  <si>
    <t>Under 1400 - 1</t>
  </si>
  <si>
    <t>Under 1400 - 2</t>
  </si>
  <si>
    <t>Under 1400 - 3</t>
  </si>
  <si>
    <t>Under 1400 - 4</t>
  </si>
  <si>
    <t>Under 1400 - 5</t>
  </si>
  <si>
    <t>Under 1400 - 6</t>
  </si>
  <si>
    <t>Under 1400 - 7</t>
  </si>
  <si>
    <t>Under 1400 - 8</t>
  </si>
  <si>
    <t>Under 1400 - 9</t>
  </si>
  <si>
    <t>Under 1400 - 10</t>
  </si>
  <si>
    <t>Under 1400 - 11</t>
  </si>
  <si>
    <t>Under 1400 - 12</t>
  </si>
  <si>
    <t>Under 1400 - 13</t>
  </si>
  <si>
    <t>Under 1400 - 14</t>
  </si>
  <si>
    <t>Under 1400 - 15</t>
  </si>
  <si>
    <t>Under 1400 - 16</t>
  </si>
  <si>
    <t>Under 1400 - 17</t>
  </si>
  <si>
    <t>Under 1400 - 18</t>
  </si>
  <si>
    <t>Under 1400 - 19</t>
  </si>
  <si>
    <t>Under 1400 - 20</t>
  </si>
  <si>
    <t>1400-1599 - 1</t>
  </si>
  <si>
    <t>1400-1599 - 2</t>
  </si>
  <si>
    <t>1400-1599 - 3</t>
  </si>
  <si>
    <t>1400-1599 - 4</t>
  </si>
  <si>
    <t>1400-1599 - 5</t>
  </si>
  <si>
    <t>1400-1599 - 6</t>
  </si>
  <si>
    <t>1400-1599 - 7</t>
  </si>
  <si>
    <t>1400-1599 - 8</t>
  </si>
  <si>
    <t>1400-1599 - 9</t>
  </si>
  <si>
    <t>1400-1599 - 10</t>
  </si>
  <si>
    <t>1400-1599 - 11</t>
  </si>
  <si>
    <t>1400-1599 - 12</t>
  </si>
  <si>
    <t>1400-1599 - 13</t>
  </si>
  <si>
    <t>1400-1599 - 14</t>
  </si>
  <si>
    <t>1400-1599 - 15</t>
  </si>
  <si>
    <t>1400-1599 - 16</t>
  </si>
  <si>
    <t>1400-1599 - 17</t>
  </si>
  <si>
    <t>1400-1599 - 18</t>
  </si>
  <si>
    <t>1400-1599 - 19</t>
  </si>
  <si>
    <t>1400-1599 - 20</t>
  </si>
  <si>
    <t>1600-1799 - 1</t>
  </si>
  <si>
    <t>1600-1799 - 2</t>
  </si>
  <si>
    <t>1600-1799 - 3</t>
  </si>
  <si>
    <t>1600-1799 - 4</t>
  </si>
  <si>
    <t>1600-1799 - 5</t>
  </si>
  <si>
    <t>1600-1799 - 6</t>
  </si>
  <si>
    <t>1600-1799 - 7</t>
  </si>
  <si>
    <t>1600-1799 - 8</t>
  </si>
  <si>
    <t>1600-1799 - 9</t>
  </si>
  <si>
    <t>1600-1799 - 10</t>
  </si>
  <si>
    <t>1600-1799 - 11</t>
  </si>
  <si>
    <t>1600-1799 - 12</t>
  </si>
  <si>
    <t>1600-1799 - 13</t>
  </si>
  <si>
    <t>1600-1799 - 14</t>
  </si>
  <si>
    <t>1600-1799 - 15</t>
  </si>
  <si>
    <t>1600-1799 - 16</t>
  </si>
  <si>
    <t>1600-1799 - 17</t>
  </si>
  <si>
    <t>1600-1799 - 18</t>
  </si>
  <si>
    <t>1600-1799 - 19</t>
  </si>
  <si>
    <t>1600-1799 - 20</t>
  </si>
  <si>
    <t>1800-2000 - 1</t>
  </si>
  <si>
    <t>1800-2000 - 2</t>
  </si>
  <si>
    <t>1800-2000 - 3</t>
  </si>
  <si>
    <t>1800-2000 - 4</t>
  </si>
  <si>
    <t>1800-2000 - 5</t>
  </si>
  <si>
    <t>1800-2000 - 6</t>
  </si>
  <si>
    <t>1800-2000 - 7</t>
  </si>
  <si>
    <t>1800-2000 - 8</t>
  </si>
  <si>
    <t>1800-2000 - 9</t>
  </si>
  <si>
    <t>1800-2000 - 10</t>
  </si>
  <si>
    <t>1800-2000 - 11</t>
  </si>
  <si>
    <t>1800-2000 - 12</t>
  </si>
  <si>
    <t>1800-2000 - 13</t>
  </si>
  <si>
    <t>1800-2000 - 14</t>
  </si>
  <si>
    <t>1800-2000 - 15</t>
  </si>
  <si>
    <t>1800-2000 - 16</t>
  </si>
  <si>
    <t>1800-2000 - 17</t>
  </si>
  <si>
    <t>1800-2000 - 18</t>
  </si>
  <si>
    <t>1800-2000 - 19</t>
  </si>
  <si>
    <t>1800-2000 - 20</t>
  </si>
  <si>
    <t>Manca</t>
  </si>
  <si>
    <t>Mariani Remo</t>
  </si>
  <si>
    <t>Sirakov Emil</t>
  </si>
  <si>
    <t>Scudellari Filippo</t>
  </si>
  <si>
    <t>Vergara Meersohn Marcos</t>
  </si>
  <si>
    <t>Di Fonzo Giuseppe</t>
  </si>
  <si>
    <t>Cartolano Mattia</t>
  </si>
  <si>
    <t>Ferrario Alessio</t>
  </si>
  <si>
    <t>Cilenti Giuseppe Maria</t>
  </si>
  <si>
    <t>Vergara Meersohn Elia Aneley</t>
  </si>
  <si>
    <t>Carlino Alessandro - U14</t>
  </si>
  <si>
    <t>Carlino Alessandro</t>
  </si>
  <si>
    <t>Mascellani Marco</t>
  </si>
  <si>
    <t>Scalcione Michelangelo</t>
  </si>
  <si>
    <t>Piombini Guglielmo</t>
  </si>
  <si>
    <t>Sforza Michelangelo</t>
  </si>
  <si>
    <t>Boschiero Andrea</t>
  </si>
  <si>
    <t>Rocca Claudio</t>
  </si>
  <si>
    <t>Vergara Meersohn Dario Cienfuegos</t>
  </si>
  <si>
    <t>Lugli Andrea</t>
  </si>
  <si>
    <t>Morigi Davide</t>
  </si>
  <si>
    <t>Mei Francesco</t>
  </si>
  <si>
    <t>Musolesi Mattia</t>
  </si>
  <si>
    <t>Giovetti Valerio</t>
  </si>
  <si>
    <t>Bonetti Pierfederico</t>
  </si>
  <si>
    <t>Anno di
nascita</t>
  </si>
  <si>
    <t>Torneo
d'esordio</t>
  </si>
  <si>
    <t>Porisini Gabriele - U 12</t>
  </si>
  <si>
    <t>ULTIMA RIGA</t>
  </si>
  <si>
    <t>Cognome e nome</t>
  </si>
  <si>
    <t>Dall`anese Davide</t>
  </si>
  <si>
    <t>Di Iasio Alessandro</t>
  </si>
  <si>
    <t>Meeuwissen Morris</t>
  </si>
  <si>
    <t>Moglianesi Davide</t>
  </si>
  <si>
    <t>Morisi Luca</t>
  </si>
  <si>
    <t>Pazzaglia Francesco</t>
  </si>
  <si>
    <t>Mei Nicola</t>
  </si>
  <si>
    <t>Cherubini Alberto</t>
  </si>
  <si>
    <t>El Mehdi Ghassen</t>
  </si>
  <si>
    <t>Imburgia Giuseppe</t>
  </si>
  <si>
    <t>Gaiba Paolo</t>
  </si>
  <si>
    <t>Iannone Raffaella</t>
  </si>
  <si>
    <t>Calcoli torneo 1: 3+2</t>
  </si>
  <si>
    <t>Calcoli torneo 2: 7+3</t>
  </si>
  <si>
    <t>Calcoli torneo 3: 10+3</t>
  </si>
  <si>
    <t>Calcoli torneo 4: 5+3</t>
  </si>
  <si>
    <t>Occari Maurizio</t>
  </si>
  <si>
    <t>Poltronieri Michele</t>
  </si>
  <si>
    <t>Cappuccio Steven</t>
  </si>
  <si>
    <t>Calcoli torneo 5: 10+0</t>
  </si>
  <si>
    <t>Mazzoni Jacopo</t>
  </si>
  <si>
    <t>Campana Gianluca</t>
  </si>
  <si>
    <t>Magagni Samuele</t>
  </si>
  <si>
    <t>Calcoli torneo 6: 15+0</t>
  </si>
  <si>
    <t>Paglia Angelo</t>
  </si>
  <si>
    <t>Gatta Alessandro</t>
  </si>
  <si>
    <t>Labanti Daniele</t>
  </si>
  <si>
    <t>C'è un Paglia Angelo nelle liste. Sarà lui?</t>
  </si>
  <si>
    <t>LOMBARDO DANILO LORENZO</t>
  </si>
  <si>
    <t>Calavalle Giulio</t>
  </si>
  <si>
    <t>Begelman Boris</t>
  </si>
  <si>
    <t>Benedetti Michele</t>
  </si>
  <si>
    <t>Rumore Davide</t>
  </si>
  <si>
    <t>Monticelli Marcello</t>
  </si>
  <si>
    <t>Lombardo Danilo Lorenzo</t>
  </si>
  <si>
    <t>Illa Igor</t>
  </si>
  <si>
    <t>Calcoli torneo 7: 10+0</t>
  </si>
  <si>
    <t>Calcoli torneo 8: 7+3</t>
  </si>
  <si>
    <t>Rocca Pier Luigi</t>
  </si>
  <si>
    <t>Tondi Aurelio</t>
  </si>
  <si>
    <t>Laneve Giulio</t>
  </si>
  <si>
    <t>Comani Ezio</t>
  </si>
  <si>
    <t>Amato Libertino</t>
  </si>
  <si>
    <t>Lateana Domenico</t>
  </si>
  <si>
    <t>Crocco Alessandro</t>
  </si>
  <si>
    <t>Faina Giovanni</t>
  </si>
  <si>
    <t>Calcoli torneo 9: 10+3</t>
  </si>
  <si>
    <t>Fasce Elo: Assoluto (Over 2000), 1800-2000,1600-1799, 1400-1599, Under 1400</t>
  </si>
  <si>
    <t>Calcoli torneo 10: 5+0</t>
  </si>
  <si>
    <t>Barillaro Luca</t>
  </si>
  <si>
    <t>Muraro Alberto</t>
  </si>
  <si>
    <t>Castellini Alessandro</t>
  </si>
  <si>
    <t>Versari Federico</t>
  </si>
  <si>
    <t>Scandalakis Nikolaos</t>
  </si>
  <si>
    <t>Elo rapid
gen 2026</t>
  </si>
  <si>
    <t>Elo standard
gen 2026</t>
  </si>
  <si>
    <t>Solo elo blitz</t>
  </si>
  <si>
    <t>Solo elo standard</t>
  </si>
  <si>
    <t>Ce ne sono due nelle liste. Ho preso quello senza punteggio</t>
  </si>
  <si>
    <t>Anagrafica considerata nel tabellone primaverile</t>
  </si>
  <si>
    <t>Sarà lui?</t>
  </si>
  <si>
    <t>Sarà quello giusto?</t>
  </si>
  <si>
    <t>1/1/2026</t>
  </si>
  <si>
    <t>Calcoli torneo 11: 10+0</t>
  </si>
  <si>
    <t>Calcoli torneo 12: 15+0</t>
  </si>
  <si>
    <t>Pacengu Ilir</t>
  </si>
  <si>
    <t>Ceravolo Vincenzo</t>
  </si>
  <si>
    <t>Ronchi Roberto</t>
  </si>
  <si>
    <t>Tassetti Matteo</t>
  </si>
  <si>
    <t>Forlani Michael</t>
  </si>
  <si>
    <t>Gallian Giulio</t>
  </si>
  <si>
    <t>Durante Carmen</t>
  </si>
  <si>
    <t>In liste FIDE, elo Italia</t>
  </si>
  <si>
    <t>Biondi Davide</t>
  </si>
  <si>
    <t>Calcoli torneo 13: 3+2</t>
  </si>
  <si>
    <t>Corte Metto Silvia</t>
  </si>
  <si>
    <t>Manca nelle liste</t>
  </si>
  <si>
    <t>Calcoli torneo 14: 7+3</t>
  </si>
  <si>
    <t>Gianluca</t>
  </si>
  <si>
    <t>Rugiano Giuseppe</t>
  </si>
  <si>
    <t>Masotti Lorenzo</t>
  </si>
  <si>
    <t>Pradetto Battel Andrea</t>
  </si>
  <si>
    <t>Schoofs Benjamin</t>
  </si>
  <si>
    <t>Calcoli torneo 15: 10+3</t>
  </si>
  <si>
    <t>C'è omonimo</t>
  </si>
  <si>
    <r>
      <rPr>
        <sz val="9"/>
        <rFont val="Arial MT"/>
        <family val="2"/>
      </rPr>
      <t>1w10</t>
    </r>
  </si>
  <si>
    <r>
      <rPr>
        <sz val="9"/>
        <rFont val="Arial MT"/>
        <family val="2"/>
      </rPr>
      <t>1b8</t>
    </r>
  </si>
  <si>
    <r>
      <rPr>
        <sz val="9"/>
        <rFont val="Arial MT"/>
        <family val="2"/>
      </rPr>
      <t>1w6</t>
    </r>
  </si>
  <si>
    <r>
      <rPr>
        <sz val="9"/>
        <rFont val="Arial MT"/>
        <family val="2"/>
      </rPr>
      <t>1w4</t>
    </r>
  </si>
  <si>
    <r>
      <rPr>
        <sz val="9"/>
        <rFont val="Arial MT"/>
        <family val="2"/>
      </rPr>
      <t>½b2</t>
    </r>
  </si>
  <si>
    <r>
      <rPr>
        <sz val="9"/>
        <rFont val="Arial MT"/>
        <family val="2"/>
      </rPr>
      <t>½b11</t>
    </r>
  </si>
  <si>
    <r>
      <rPr>
        <sz val="9"/>
        <rFont val="Arial MT"/>
        <family val="2"/>
      </rPr>
      <t>½w3</t>
    </r>
  </si>
  <si>
    <r>
      <rPr>
        <sz val="9"/>
        <rFont val="Arial MT"/>
        <family val="2"/>
      </rPr>
      <t>1b9</t>
    </r>
  </si>
  <si>
    <r>
      <rPr>
        <sz val="9"/>
        <rFont val="Arial MT"/>
        <family val="2"/>
      </rPr>
      <t>1w7</t>
    </r>
  </si>
  <si>
    <r>
      <rPr>
        <sz val="9"/>
        <rFont val="Arial MT"/>
        <family val="2"/>
      </rPr>
      <t>½w1</t>
    </r>
  </si>
  <si>
    <r>
      <rPr>
        <sz val="9"/>
        <rFont val="Arial MT"/>
        <family val="2"/>
      </rPr>
      <t>½w12</t>
    </r>
  </si>
  <si>
    <r>
      <rPr>
        <sz val="9"/>
        <rFont val="Arial MT"/>
        <family val="2"/>
      </rPr>
      <t>1b11</t>
    </r>
  </si>
  <si>
    <r>
      <rPr>
        <sz val="9"/>
        <rFont val="Arial MT"/>
        <family val="2"/>
      </rPr>
      <t>1w19</t>
    </r>
  </si>
  <si>
    <r>
      <rPr>
        <sz val="9"/>
        <rFont val="Arial MT"/>
        <family val="2"/>
      </rPr>
      <t>½w6</t>
    </r>
  </si>
  <si>
    <r>
      <rPr>
        <sz val="9"/>
        <rFont val="Arial MT"/>
        <family val="2"/>
      </rPr>
      <t>1b13</t>
    </r>
  </si>
  <si>
    <r>
      <rPr>
        <sz val="9"/>
        <rFont val="Arial MT"/>
        <family val="2"/>
      </rPr>
      <t>0b1</t>
    </r>
  </si>
  <si>
    <r>
      <rPr>
        <sz val="9"/>
        <rFont val="Arial MT"/>
        <family val="2"/>
      </rPr>
      <t>0w8</t>
    </r>
  </si>
  <si>
    <r>
      <rPr>
        <sz val="9"/>
        <rFont val="Arial MT"/>
        <family val="2"/>
      </rPr>
      <t>1w14</t>
    </r>
  </si>
  <si>
    <r>
      <rPr>
        <sz val="9"/>
        <rFont val="Arial MT"/>
        <family val="2"/>
      </rPr>
      <t>0b19</t>
    </r>
  </si>
  <si>
    <r>
      <rPr>
        <sz val="9"/>
        <rFont val="Arial MT"/>
        <family val="2"/>
      </rPr>
      <t>0b8</t>
    </r>
  </si>
  <si>
    <r>
      <rPr>
        <sz val="9"/>
        <rFont val="Arial MT"/>
        <family val="2"/>
      </rPr>
      <t>1w11</t>
    </r>
  </si>
  <si>
    <r>
      <rPr>
        <sz val="9"/>
        <rFont val="Arial MT"/>
        <family val="2"/>
      </rPr>
      <t>1b15</t>
    </r>
  </si>
  <si>
    <r>
      <rPr>
        <sz val="9"/>
        <rFont val="Arial MT"/>
        <family val="2"/>
      </rPr>
      <t>1w9</t>
    </r>
  </si>
  <si>
    <r>
      <rPr>
        <sz val="9"/>
        <rFont val="Arial MT"/>
        <family val="2"/>
      </rPr>
      <t>1w20</t>
    </r>
  </si>
  <si>
    <r>
      <rPr>
        <sz val="9"/>
        <rFont val="Arial MT"/>
        <family val="2"/>
      </rPr>
      <t>½b3</t>
    </r>
  </si>
  <si>
    <r>
      <rPr>
        <sz val="9"/>
        <rFont val="Arial MT"/>
        <family val="2"/>
      </rPr>
      <t>1w16</t>
    </r>
  </si>
  <si>
    <r>
      <rPr>
        <sz val="9"/>
        <rFont val="Arial MT"/>
        <family val="2"/>
      </rPr>
      <t>0b4</t>
    </r>
  </si>
  <si>
    <r>
      <rPr>
        <sz val="9"/>
        <rFont val="Arial MT"/>
        <family val="2"/>
      </rPr>
      <t>1w13</t>
    </r>
  </si>
  <si>
    <r>
      <rPr>
        <sz val="9"/>
        <rFont val="Arial MT"/>
        <family val="2"/>
      </rPr>
      <t>0b2</t>
    </r>
  </si>
  <si>
    <r>
      <rPr>
        <sz val="9"/>
        <rFont val="Arial MT"/>
        <family val="2"/>
      </rPr>
      <t>1w15</t>
    </r>
  </si>
  <si>
    <r>
      <rPr>
        <sz val="9"/>
        <rFont val="Arial MT"/>
        <family val="2"/>
      </rPr>
      <t>1b17</t>
    </r>
  </si>
  <si>
    <r>
      <rPr>
        <sz val="9"/>
        <rFont val="Arial MT"/>
        <family val="2"/>
      </rPr>
      <t>0w1</t>
    </r>
  </si>
  <si>
    <r>
      <rPr>
        <sz val="9"/>
        <rFont val="Arial MT"/>
        <family val="2"/>
      </rPr>
      <t>1w5</t>
    </r>
  </si>
  <si>
    <r>
      <rPr>
        <sz val="9"/>
        <rFont val="Arial MT"/>
        <family val="2"/>
      </rPr>
      <t>1b4</t>
    </r>
  </si>
  <si>
    <r>
      <rPr>
        <sz val="9"/>
        <rFont val="Arial MT"/>
        <family val="2"/>
      </rPr>
      <t>1w18</t>
    </r>
  </si>
  <si>
    <r>
      <rPr>
        <sz val="9"/>
        <rFont val="Arial MT"/>
        <family val="2"/>
      </rPr>
      <t>0b6</t>
    </r>
  </si>
  <si>
    <r>
      <rPr>
        <sz val="9"/>
        <rFont val="Arial MT"/>
        <family val="2"/>
      </rPr>
      <t>0w2</t>
    </r>
  </si>
  <si>
    <r>
      <rPr>
        <sz val="9"/>
        <rFont val="Arial MT"/>
        <family val="2"/>
      </rPr>
      <t>1b14</t>
    </r>
  </si>
  <si>
    <r>
      <rPr>
        <sz val="9"/>
        <rFont val="Arial MT"/>
        <family val="2"/>
      </rPr>
      <t>1b20</t>
    </r>
  </si>
  <si>
    <t>Porisini Gabriele</t>
  </si>
  <si>
    <r>
      <rPr>
        <sz val="9"/>
        <rFont val="Arial MT"/>
        <family val="2"/>
      </rPr>
      <t>1w17</t>
    </r>
  </si>
  <si>
    <r>
      <rPr>
        <sz val="9"/>
        <rFont val="Arial MT"/>
        <family val="2"/>
      </rPr>
      <t>0b5</t>
    </r>
  </si>
  <si>
    <r>
      <rPr>
        <sz val="9"/>
        <rFont val="Arial MT"/>
        <family val="2"/>
      </rPr>
      <t>½w11</t>
    </r>
  </si>
  <si>
    <r>
      <rPr>
        <sz val="9"/>
        <rFont val="Arial MT"/>
        <family val="2"/>
      </rPr>
      <t>½w2</t>
    </r>
  </si>
  <si>
    <r>
      <rPr>
        <sz val="9"/>
        <rFont val="Arial MT"/>
        <family val="2"/>
      </rPr>
      <t>1b12</t>
    </r>
  </si>
  <si>
    <r>
      <rPr>
        <sz val="9"/>
        <rFont val="Arial MT"/>
        <family val="2"/>
      </rPr>
      <t>0w3</t>
    </r>
  </si>
  <si>
    <r>
      <rPr>
        <sz val="9"/>
        <rFont val="Arial MT"/>
        <family val="2"/>
      </rPr>
      <t>½b10</t>
    </r>
  </si>
  <si>
    <r>
      <rPr>
        <sz val="9"/>
        <rFont val="Arial MT"/>
        <family val="2"/>
      </rPr>
      <t>0w11</t>
    </r>
  </si>
  <si>
    <r>
      <rPr>
        <sz val="9"/>
        <rFont val="Arial MT"/>
        <family val="2"/>
      </rPr>
      <t>0b20</t>
    </r>
  </si>
  <si>
    <r>
      <rPr>
        <sz val="9"/>
        <rFont val="Arial MT"/>
        <family val="2"/>
      </rPr>
      <t>1b16</t>
    </r>
  </si>
  <si>
    <r>
      <rPr>
        <sz val="9"/>
        <rFont val="Arial MT"/>
        <family val="2"/>
      </rPr>
      <t>Biondi Davide</t>
    </r>
  </si>
  <si>
    <r>
      <rPr>
        <sz val="9"/>
        <rFont val="Arial MT"/>
        <family val="2"/>
      </rPr>
      <t>0w4</t>
    </r>
  </si>
  <si>
    <r>
      <rPr>
        <sz val="9"/>
        <rFont val="Arial MT"/>
        <family val="2"/>
      </rPr>
      <t>0b7</t>
    </r>
  </si>
  <si>
    <r>
      <rPr>
        <sz val="9"/>
        <rFont val="Arial MT"/>
        <family val="2"/>
      </rPr>
      <t>0w15</t>
    </r>
  </si>
  <si>
    <r>
      <rPr>
        <sz val="9"/>
        <rFont val="Arial MT"/>
        <family val="2"/>
      </rPr>
      <t>0b12</t>
    </r>
  </si>
  <si>
    <r>
      <rPr>
        <sz val="9"/>
        <rFont val="Arial MT"/>
        <family val="2"/>
      </rPr>
      <t>Campana Gianluca</t>
    </r>
  </si>
  <si>
    <r>
      <rPr>
        <sz val="9"/>
        <rFont val="Arial MT"/>
        <family val="2"/>
      </rPr>
      <t>0w20</t>
    </r>
  </si>
  <si>
    <r>
      <rPr>
        <sz val="9"/>
        <rFont val="Arial MT"/>
        <family val="2"/>
      </rPr>
      <t>0w9</t>
    </r>
  </si>
  <si>
    <r>
      <rPr>
        <sz val="9"/>
        <rFont val="Arial MT"/>
        <family val="2"/>
      </rPr>
      <t>0b18</t>
    </r>
  </si>
  <si>
    <r>
      <rPr>
        <sz val="9"/>
        <rFont val="Arial MT"/>
        <family val="2"/>
      </rPr>
      <t>0w6</t>
    </r>
  </si>
  <si>
    <r>
      <rPr>
        <sz val="9"/>
        <rFont val="Arial MT"/>
        <family val="2"/>
      </rPr>
      <t>1b18</t>
    </r>
  </si>
  <si>
    <r>
      <rPr>
        <sz val="9"/>
        <rFont val="Arial MT"/>
        <family val="2"/>
      </rPr>
      <t>Ceravolo Vincenzo</t>
    </r>
  </si>
  <si>
    <r>
      <rPr>
        <sz val="9"/>
        <rFont val="Arial MT"/>
        <family val="2"/>
      </rPr>
      <t>0w13</t>
    </r>
  </si>
  <si>
    <r>
      <rPr>
        <sz val="9"/>
        <rFont val="Arial MT"/>
        <family val="2"/>
      </rPr>
      <t>0w12</t>
    </r>
  </si>
  <si>
    <r>
      <rPr>
        <sz val="9"/>
        <rFont val="Arial MT"/>
        <family val="2"/>
      </rPr>
      <t>Masotti Lorenzo</t>
    </r>
  </si>
  <si>
    <r>
      <rPr>
        <sz val="9"/>
        <rFont val="Arial MT"/>
        <family val="2"/>
      </rPr>
      <t>0b10</t>
    </r>
  </si>
  <si>
    <r>
      <rPr>
        <sz val="9"/>
        <rFont val="Arial MT"/>
        <family val="2"/>
      </rPr>
      <t>0w14</t>
    </r>
  </si>
  <si>
    <r>
      <rPr>
        <sz val="9"/>
        <rFont val="Arial MT"/>
        <family val="2"/>
      </rPr>
      <t>0w18</t>
    </r>
  </si>
  <si>
    <r>
      <rPr>
        <sz val="9"/>
        <rFont val="Arial MT"/>
        <family val="2"/>
      </rPr>
      <t>0b16</t>
    </r>
  </si>
  <si>
    <r>
      <rPr>
        <sz val="9"/>
        <rFont val="Arial MT"/>
        <family val="2"/>
      </rPr>
      <t>Pradetto Battel Andrea</t>
    </r>
  </si>
  <si>
    <r>
      <rPr>
        <sz val="9"/>
        <rFont val="Arial MT"/>
        <family val="2"/>
      </rPr>
      <t>0b9</t>
    </r>
  </si>
  <si>
    <r>
      <rPr>
        <sz val="9"/>
        <rFont val="Arial MT"/>
        <family val="2"/>
      </rPr>
      <t>0w16</t>
    </r>
  </si>
  <si>
    <r>
      <rPr>
        <sz val="9"/>
        <rFont val="Arial MT"/>
        <family val="2"/>
      </rPr>
      <t>1x0</t>
    </r>
  </si>
  <si>
    <r>
      <rPr>
        <sz val="9"/>
        <rFont val="Arial MT"/>
        <family val="2"/>
      </rPr>
      <t>0b3</t>
    </r>
  </si>
  <si>
    <r>
      <rPr>
        <sz val="9"/>
        <rFont val="Arial MT"/>
        <family val="2"/>
      </rPr>
      <t>0x-1</t>
    </r>
  </si>
  <si>
    <r>
      <rPr>
        <sz val="9"/>
        <rFont val="Arial MT"/>
        <family val="2"/>
      </rPr>
      <t>1w12</t>
    </r>
  </si>
  <si>
    <t>Rd1</t>
  </si>
  <si>
    <t>Rd2</t>
  </si>
  <si>
    <t>Rd3</t>
  </si>
  <si>
    <t>Rd4</t>
  </si>
  <si>
    <t>Rd5</t>
  </si>
  <si>
    <t>Name</t>
  </si>
  <si>
    <t>Rtg.</t>
  </si>
  <si>
    <r>
      <rPr>
        <b/>
        <sz val="9"/>
        <color rgb="FFFFFFFF"/>
        <rFont val="Arial"/>
        <family val="2"/>
      </rPr>
      <t>Num.</t>
    </r>
  </si>
  <si>
    <t>Torneo senza ARO. Questi cono i calcoli per ottenerlo, a partire dal tabellone</t>
  </si>
  <si>
    <t>Calcoli torneo 16: 15+0</t>
  </si>
  <si>
    <t>Cuppi Giovanni</t>
  </si>
  <si>
    <t>Sernagiotto Virgilio Mirko</t>
  </si>
  <si>
    <t>Cerasoli Andrea</t>
  </si>
  <si>
    <t>Calcoli torneo 17: 5+0</t>
  </si>
  <si>
    <t>Kenneth Dale Coleman</t>
  </si>
  <si>
    <t>Bertaux Maximilien</t>
  </si>
  <si>
    <t>Palmieri David</t>
  </si>
  <si>
    <t>Calcoli torneo 18: 10+0</t>
  </si>
  <si>
    <t>Calcoli torneo 19: 3+2</t>
  </si>
  <si>
    <t>Martinelli Riccardo</t>
  </si>
  <si>
    <t>Giovannardi Mirko Lorenzo</t>
  </si>
  <si>
    <t>Ercolessi Sofia - U18</t>
  </si>
  <si>
    <t>Adinolfi Vincenzo</t>
  </si>
  <si>
    <t>Le Creurer Kilian Tiziano</t>
  </si>
  <si>
    <t>Grimaldi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</si>
</sst>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;@"/>
    <numFmt numFmtId="165" formatCode="0.0"/>
    <numFmt numFmtId="166" formatCode="#,##0.0"/>
    <numFmt numFmtId="167" formatCode="ddd"/>
  </numFmts>
  <fonts count="38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20"/>
      <name val="Bodoni MT Black"/>
      <family val="1"/>
    </font>
    <font>
      <b/>
      <sz val="12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20"/>
      <color indexed="8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name val="Arial MT"/>
    </font>
    <font>
      <sz val="9"/>
      <color rgb="FF000000"/>
      <name val="Arial MT"/>
      <family val="2"/>
    </font>
    <font>
      <sz val="9"/>
      <name val="Arial MT"/>
      <family val="2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F5A62"/>
      </patternFill>
    </fill>
    <fill>
      <patternFill patternType="solid">
        <fgColor rgb="FF00B0F0"/>
        <bgColor indexed="64"/>
      </patternFill>
    </fill>
    <fill>
      <patternFill patternType="solid">
        <fgColor rgb="FFF7F7F7"/>
      </patternFill>
    </fill>
    <fill>
      <patternFill patternType="solid">
        <fgColor rgb="FFDDEDFB"/>
      </patternFill>
    </fill>
    <fill>
      <patternFill patternType="solid">
        <fgColor rgb="FFDBDBDB"/>
      </patternFill>
    </fill>
    <fill>
      <patternFill patternType="solid">
        <fgColor theme="0" tint="-0.14999847407452621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/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94">
    <xf numFmtId="0" fontId="0" fillId="0" borderId="0" xfId="0"/>
    <xf numFmtId="0" fontId="7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/>
    <xf numFmtId="166" fontId="4" fillId="0" borderId="4" xfId="0" applyNumberFormat="1" applyFont="1" applyBorder="1"/>
    <xf numFmtId="0" fontId="6" fillId="0" borderId="0" xfId="0" applyFont="1"/>
    <xf numFmtId="0" fontId="5" fillId="0" borderId="6" xfId="0" applyFont="1" applyBorder="1"/>
    <xf numFmtId="0" fontId="4" fillId="0" borderId="7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/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/>
    <xf numFmtId="0" fontId="5" fillId="2" borderId="11" xfId="0" applyFont="1" applyFill="1" applyBorder="1"/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/>
    <xf numFmtId="0" fontId="4" fillId="3" borderId="14" xfId="0" applyFont="1" applyFill="1" applyBorder="1"/>
    <xf numFmtId="0" fontId="6" fillId="0" borderId="15" xfId="0" applyFont="1" applyBorder="1"/>
    <xf numFmtId="0" fontId="7" fillId="0" borderId="15" xfId="0" applyFont="1" applyBorder="1"/>
    <xf numFmtId="165" fontId="4" fillId="0" borderId="6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4" fillId="4" borderId="7" xfId="0" applyNumberFormat="1" applyFont="1" applyFill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quotePrefix="1" applyAlignment="1">
      <alignment vertical="center"/>
    </xf>
    <xf numFmtId="165" fontId="4" fillId="0" borderId="8" xfId="0" applyNumberFormat="1" applyFont="1" applyBorder="1" applyAlignment="1">
      <alignment horizontal="center"/>
    </xf>
    <xf numFmtId="0" fontId="7" fillId="5" borderId="17" xfId="0" applyFont="1" applyFill="1" applyBorder="1"/>
    <xf numFmtId="0" fontId="16" fillId="5" borderId="5" xfId="0" applyFont="1" applyFill="1" applyBorder="1" applyAlignment="1">
      <alignment horizontal="center"/>
    </xf>
    <xf numFmtId="0" fontId="5" fillId="5" borderId="19" xfId="0" applyFont="1" applyFill="1" applyBorder="1"/>
    <xf numFmtId="0" fontId="4" fillId="0" borderId="21" xfId="0" applyFont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Continuous"/>
    </xf>
    <xf numFmtId="0" fontId="4" fillId="5" borderId="25" xfId="0" applyFont="1" applyFill="1" applyBorder="1" applyAlignment="1">
      <alignment horizontal="centerContinuous"/>
    </xf>
    <xf numFmtId="0" fontId="5" fillId="0" borderId="0" xfId="0" applyFont="1" applyAlignment="1">
      <alignment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4" fillId="6" borderId="29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165" fontId="4" fillId="4" borderId="31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0" fontId="4" fillId="5" borderId="13" xfId="0" applyFont="1" applyFill="1" applyBorder="1" applyAlignment="1">
      <alignment horizontal="centerContinuous"/>
    </xf>
    <xf numFmtId="0" fontId="10" fillId="8" borderId="24" xfId="0" applyFont="1" applyFill="1" applyBorder="1" applyAlignment="1">
      <alignment horizontal="centerContinuous" vertical="center"/>
    </xf>
    <xf numFmtId="0" fontId="10" fillId="8" borderId="13" xfId="0" applyFont="1" applyFill="1" applyBorder="1" applyAlignment="1">
      <alignment horizontal="centerContinuous" vertical="center"/>
    </xf>
    <xf numFmtId="0" fontId="4" fillId="8" borderId="33" xfId="0" applyFont="1" applyFill="1" applyBorder="1" applyAlignment="1">
      <alignment horizontal="center"/>
    </xf>
    <xf numFmtId="0" fontId="4" fillId="8" borderId="34" xfId="0" applyFont="1" applyFill="1" applyBorder="1" applyAlignment="1">
      <alignment horizontal="center"/>
    </xf>
    <xf numFmtId="0" fontId="4" fillId="8" borderId="35" xfId="0" applyFont="1" applyFill="1" applyBorder="1" applyAlignment="1">
      <alignment horizontal="center"/>
    </xf>
    <xf numFmtId="165" fontId="7" fillId="8" borderId="36" xfId="0" applyNumberFormat="1" applyFont="1" applyFill="1" applyBorder="1" applyAlignment="1">
      <alignment horizontal="center"/>
    </xf>
    <xf numFmtId="165" fontId="7" fillId="8" borderId="37" xfId="0" applyNumberFormat="1" applyFont="1" applyFill="1" applyBorder="1" applyAlignment="1">
      <alignment horizontal="center"/>
    </xf>
    <xf numFmtId="165" fontId="7" fillId="8" borderId="3" xfId="0" applyNumberFormat="1" applyFont="1" applyFill="1" applyBorder="1" applyAlignment="1">
      <alignment horizontal="center"/>
    </xf>
    <xf numFmtId="165" fontId="18" fillId="0" borderId="38" xfId="0" applyNumberFormat="1" applyFont="1" applyBorder="1" applyAlignment="1">
      <alignment horizontal="center"/>
    </xf>
    <xf numFmtId="165" fontId="18" fillId="0" borderId="39" xfId="0" applyNumberFormat="1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165" fontId="6" fillId="0" borderId="43" xfId="0" applyNumberFormat="1" applyFont="1" applyBorder="1" applyAlignment="1">
      <alignment horizontal="center"/>
    </xf>
    <xf numFmtId="165" fontId="6" fillId="0" borderId="39" xfId="0" applyNumberFormat="1" applyFont="1" applyBorder="1" applyAlignment="1">
      <alignment horizontal="center"/>
    </xf>
    <xf numFmtId="165" fontId="6" fillId="0" borderId="40" xfId="0" applyNumberFormat="1" applyFont="1" applyBorder="1" applyAlignment="1">
      <alignment horizontal="center"/>
    </xf>
    <xf numFmtId="0" fontId="0" fillId="0" borderId="4" xfId="0" applyBorder="1"/>
    <xf numFmtId="0" fontId="23" fillId="6" borderId="43" xfId="0" applyFont="1" applyFill="1" applyBorder="1" applyAlignment="1">
      <alignment horizontal="center" vertical="center"/>
    </xf>
    <xf numFmtId="0" fontId="23" fillId="6" borderId="39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/>
    </xf>
    <xf numFmtId="0" fontId="20" fillId="6" borderId="44" xfId="0" applyFont="1" applyFill="1" applyBorder="1" applyAlignment="1">
      <alignment horizontal="centerContinuous" vertical="center"/>
    </xf>
    <xf numFmtId="0" fontId="20" fillId="6" borderId="16" xfId="0" applyFont="1" applyFill="1" applyBorder="1" applyAlignment="1">
      <alignment horizontal="centerContinuous" vertical="center"/>
    </xf>
    <xf numFmtId="0" fontId="20" fillId="6" borderId="45" xfId="0" applyFont="1" applyFill="1" applyBorder="1" applyAlignment="1">
      <alignment horizontal="centerContinuous" vertical="center"/>
    </xf>
    <xf numFmtId="0" fontId="8" fillId="6" borderId="1" xfId="0" applyFont="1" applyFill="1" applyBorder="1" applyAlignment="1">
      <alignment horizontal="center"/>
    </xf>
    <xf numFmtId="0" fontId="20" fillId="6" borderId="46" xfId="0" applyFont="1" applyFill="1" applyBorder="1" applyAlignment="1">
      <alignment horizontal="centerContinuous"/>
    </xf>
    <xf numFmtId="0" fontId="20" fillId="6" borderId="47" xfId="0" applyFont="1" applyFill="1" applyBorder="1" applyAlignment="1">
      <alignment horizontal="centerContinuous"/>
    </xf>
    <xf numFmtId="0" fontId="20" fillId="6" borderId="48" xfId="0" applyFont="1" applyFill="1" applyBorder="1" applyAlignment="1">
      <alignment horizontal="centerContinuous"/>
    </xf>
    <xf numFmtId="0" fontId="4" fillId="6" borderId="33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4" fillId="6" borderId="49" xfId="0" applyFont="1" applyFill="1" applyBorder="1" applyAlignment="1">
      <alignment horizontal="center"/>
    </xf>
    <xf numFmtId="0" fontId="8" fillId="6" borderId="50" xfId="0" applyFont="1" applyFill="1" applyBorder="1" applyAlignment="1">
      <alignment horizontal="center"/>
    </xf>
    <xf numFmtId="165" fontId="3" fillId="6" borderId="36" xfId="0" applyNumberFormat="1" applyFont="1" applyFill="1" applyBorder="1" applyAlignment="1">
      <alignment horizontal="center"/>
    </xf>
    <xf numFmtId="165" fontId="3" fillId="6" borderId="37" xfId="0" applyNumberFormat="1" applyFont="1" applyFill="1" applyBorder="1" applyAlignment="1">
      <alignment horizontal="center"/>
    </xf>
    <xf numFmtId="165" fontId="3" fillId="6" borderId="51" xfId="0" applyNumberFormat="1" applyFont="1" applyFill="1" applyBorder="1" applyAlignment="1">
      <alignment horizontal="center"/>
    </xf>
    <xf numFmtId="0" fontId="23" fillId="5" borderId="38" xfId="0" applyFont="1" applyFill="1" applyBorder="1" applyAlignment="1">
      <alignment horizontal="centerContinuous" vertical="center"/>
    </xf>
    <xf numFmtId="0" fontId="23" fillId="5" borderId="39" xfId="0" applyFont="1" applyFill="1" applyBorder="1" applyAlignment="1">
      <alignment horizontal="centerContinuous" vertical="center"/>
    </xf>
    <xf numFmtId="0" fontId="23" fillId="5" borderId="52" xfId="0" applyFont="1" applyFill="1" applyBorder="1" applyAlignment="1">
      <alignment horizontal="centerContinuous" vertical="center"/>
    </xf>
    <xf numFmtId="0" fontId="10" fillId="5" borderId="24" xfId="0" applyFont="1" applyFill="1" applyBorder="1" applyAlignment="1">
      <alignment horizontal="centerContinuous" vertical="center"/>
    </xf>
    <xf numFmtId="0" fontId="10" fillId="5" borderId="13" xfId="0" applyFont="1" applyFill="1" applyBorder="1" applyAlignment="1">
      <alignment horizontal="centerContinuous" vertical="center"/>
    </xf>
    <xf numFmtId="0" fontId="10" fillId="5" borderId="53" xfId="0" applyFont="1" applyFill="1" applyBorder="1" applyAlignment="1">
      <alignment horizontal="centerContinuous" vertical="center"/>
    </xf>
    <xf numFmtId="164" fontId="4" fillId="5" borderId="54" xfId="0" applyNumberFormat="1" applyFont="1" applyFill="1" applyBorder="1" applyAlignment="1">
      <alignment horizontal="center"/>
    </xf>
    <xf numFmtId="165" fontId="7" fillId="5" borderId="17" xfId="0" applyNumberFormat="1" applyFont="1" applyFill="1" applyBorder="1" applyAlignment="1">
      <alignment horizontal="center"/>
    </xf>
    <xf numFmtId="0" fontId="0" fillId="0" borderId="16" xfId="0" applyBorder="1"/>
    <xf numFmtId="165" fontId="6" fillId="0" borderId="44" xfId="0" applyNumberFormat="1" applyFont="1" applyBorder="1" applyAlignment="1">
      <alignment horizontal="center"/>
    </xf>
    <xf numFmtId="165" fontId="6" fillId="5" borderId="6" xfId="0" applyNumberFormat="1" applyFont="1" applyFill="1" applyBorder="1" applyAlignment="1">
      <alignment horizontal="center"/>
    </xf>
    <xf numFmtId="165" fontId="7" fillId="0" borderId="44" xfId="0" applyNumberFormat="1" applyFont="1" applyBorder="1"/>
    <xf numFmtId="165" fontId="7" fillId="0" borderId="16" xfId="0" applyNumberFormat="1" applyFont="1" applyBorder="1"/>
    <xf numFmtId="0" fontId="4" fillId="5" borderId="55" xfId="0" applyFont="1" applyFill="1" applyBorder="1" applyAlignment="1">
      <alignment horizontal="center"/>
    </xf>
    <xf numFmtId="0" fontId="4" fillId="5" borderId="56" xfId="0" applyFont="1" applyFill="1" applyBorder="1" applyAlignment="1">
      <alignment horizontal="center"/>
    </xf>
    <xf numFmtId="0" fontId="4" fillId="5" borderId="57" xfId="0" applyFont="1" applyFill="1" applyBorder="1" applyAlignment="1">
      <alignment horizontal="center"/>
    </xf>
    <xf numFmtId="164" fontId="4" fillId="5" borderId="58" xfId="0" applyNumberFormat="1" applyFont="1" applyFill="1" applyBorder="1" applyAlignment="1">
      <alignment horizontal="center"/>
    </xf>
    <xf numFmtId="164" fontId="4" fillId="5" borderId="59" xfId="0" applyNumberFormat="1" applyFont="1" applyFill="1" applyBorder="1" applyAlignment="1">
      <alignment horizontal="center"/>
    </xf>
    <xf numFmtId="165" fontId="7" fillId="5" borderId="5" xfId="0" applyNumberFormat="1" applyFont="1" applyFill="1" applyBorder="1" applyAlignment="1">
      <alignment horizontal="center"/>
    </xf>
    <xf numFmtId="165" fontId="7" fillId="5" borderId="60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6" fillId="5" borderId="61" xfId="0" applyNumberFormat="1" applyFont="1" applyFill="1" applyBorder="1" applyAlignment="1">
      <alignment horizontal="center"/>
    </xf>
    <xf numFmtId="165" fontId="6" fillId="5" borderId="19" xfId="0" applyNumberFormat="1" applyFont="1" applyFill="1" applyBorder="1" applyAlignment="1">
      <alignment horizontal="center"/>
    </xf>
    <xf numFmtId="165" fontId="6" fillId="5" borderId="21" xfId="0" applyNumberFormat="1" applyFont="1" applyFill="1" applyBorder="1" applyAlignment="1">
      <alignment horizontal="center"/>
    </xf>
    <xf numFmtId="165" fontId="6" fillId="5" borderId="62" xfId="0" applyNumberFormat="1" applyFont="1" applyFill="1" applyBorder="1" applyAlignment="1">
      <alignment horizontal="center"/>
    </xf>
    <xf numFmtId="0" fontId="19" fillId="9" borderId="63" xfId="0" applyFont="1" applyFill="1" applyBorder="1"/>
    <xf numFmtId="0" fontId="19" fillId="9" borderId="64" xfId="0" applyFont="1" applyFill="1" applyBorder="1"/>
    <xf numFmtId="0" fontId="19" fillId="9" borderId="65" xfId="0" applyFont="1" applyFill="1" applyBorder="1"/>
    <xf numFmtId="165" fontId="6" fillId="8" borderId="6" xfId="0" applyNumberFormat="1" applyFont="1" applyFill="1" applyBorder="1" applyAlignment="1">
      <alignment horizontal="center"/>
    </xf>
    <xf numFmtId="165" fontId="6" fillId="8" borderId="7" xfId="0" applyNumberFormat="1" applyFont="1" applyFill="1" applyBorder="1" applyAlignment="1">
      <alignment horizontal="center"/>
    </xf>
    <xf numFmtId="165" fontId="6" fillId="8" borderId="61" xfId="0" applyNumberFormat="1" applyFont="1" applyFill="1" applyBorder="1" applyAlignment="1">
      <alignment horizontal="center"/>
    </xf>
    <xf numFmtId="165" fontId="6" fillId="8" borderId="19" xfId="0" applyNumberFormat="1" applyFont="1" applyFill="1" applyBorder="1" applyAlignment="1">
      <alignment horizontal="center"/>
    </xf>
    <xf numFmtId="165" fontId="6" fillId="8" borderId="21" xfId="0" applyNumberFormat="1" applyFont="1" applyFill="1" applyBorder="1" applyAlignment="1">
      <alignment horizontal="center"/>
    </xf>
    <xf numFmtId="165" fontId="6" fillId="8" borderId="62" xfId="0" applyNumberFormat="1" applyFont="1" applyFill="1" applyBorder="1" applyAlignment="1">
      <alignment horizontal="center"/>
    </xf>
    <xf numFmtId="0" fontId="23" fillId="8" borderId="38" xfId="0" applyFont="1" applyFill="1" applyBorder="1" applyAlignment="1">
      <alignment horizontal="centerContinuous" vertical="center"/>
    </xf>
    <xf numFmtId="0" fontId="23" fillId="8" borderId="39" xfId="0" applyFont="1" applyFill="1" applyBorder="1" applyAlignment="1">
      <alignment horizontal="centerContinuous" vertical="center"/>
    </xf>
    <xf numFmtId="0" fontId="23" fillId="8" borderId="52" xfId="0" applyFont="1" applyFill="1" applyBorder="1" applyAlignment="1">
      <alignment horizontal="centerContinuous" vertical="center"/>
    </xf>
    <xf numFmtId="0" fontId="10" fillId="8" borderId="53" xfId="0" applyFont="1" applyFill="1" applyBorder="1" applyAlignment="1">
      <alignment horizontal="centerContinuous" vertical="center"/>
    </xf>
    <xf numFmtId="0" fontId="4" fillId="8" borderId="55" xfId="0" applyFont="1" applyFill="1" applyBorder="1" applyAlignment="1">
      <alignment horizontal="center"/>
    </xf>
    <xf numFmtId="0" fontId="4" fillId="8" borderId="56" xfId="0" applyFont="1" applyFill="1" applyBorder="1" applyAlignment="1">
      <alignment horizontal="center"/>
    </xf>
    <xf numFmtId="0" fontId="4" fillId="8" borderId="57" xfId="0" applyFont="1" applyFill="1" applyBorder="1" applyAlignment="1">
      <alignment horizontal="center"/>
    </xf>
    <xf numFmtId="164" fontId="4" fillId="8" borderId="54" xfId="0" applyNumberFormat="1" applyFont="1" applyFill="1" applyBorder="1" applyAlignment="1">
      <alignment horizontal="center"/>
    </xf>
    <xf numFmtId="164" fontId="4" fillId="8" borderId="58" xfId="0" applyNumberFormat="1" applyFont="1" applyFill="1" applyBorder="1" applyAlignment="1">
      <alignment horizontal="center"/>
    </xf>
    <xf numFmtId="164" fontId="4" fillId="8" borderId="59" xfId="0" applyNumberFormat="1" applyFont="1" applyFill="1" applyBorder="1" applyAlignment="1">
      <alignment horizontal="center"/>
    </xf>
    <xf numFmtId="165" fontId="7" fillId="8" borderId="66" xfId="0" applyNumberFormat="1" applyFont="1" applyFill="1" applyBorder="1" applyAlignment="1">
      <alignment horizontal="center"/>
    </xf>
    <xf numFmtId="165" fontId="7" fillId="8" borderId="67" xfId="0" applyNumberFormat="1" applyFont="1" applyFill="1" applyBorder="1" applyAlignment="1">
      <alignment horizontal="center"/>
    </xf>
    <xf numFmtId="165" fontId="7" fillId="8" borderId="68" xfId="0" applyNumberFormat="1" applyFont="1" applyFill="1" applyBorder="1" applyAlignment="1">
      <alignment horizontal="center"/>
    </xf>
    <xf numFmtId="165" fontId="7" fillId="8" borderId="17" xfId="0" applyNumberFormat="1" applyFont="1" applyFill="1" applyBorder="1" applyAlignment="1">
      <alignment horizontal="center"/>
    </xf>
    <xf numFmtId="165" fontId="7" fillId="8" borderId="5" xfId="0" applyNumberFormat="1" applyFont="1" applyFill="1" applyBorder="1" applyAlignment="1">
      <alignment horizontal="center"/>
    </xf>
    <xf numFmtId="165" fontId="7" fillId="8" borderId="60" xfId="0" applyNumberFormat="1" applyFont="1" applyFill="1" applyBorder="1" applyAlignment="1">
      <alignment horizontal="center"/>
    </xf>
    <xf numFmtId="0" fontId="20" fillId="8" borderId="43" xfId="0" applyFont="1" applyFill="1" applyBorder="1" applyAlignment="1">
      <alignment horizontal="center" vertical="center"/>
    </xf>
    <xf numFmtId="0" fontId="20" fillId="8" borderId="39" xfId="0" applyFont="1" applyFill="1" applyBorder="1" applyAlignment="1">
      <alignment horizontal="center" vertical="center"/>
    </xf>
    <xf numFmtId="0" fontId="20" fillId="8" borderId="40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/>
    </xf>
    <xf numFmtId="0" fontId="20" fillId="8" borderId="44" xfId="0" applyFont="1" applyFill="1" applyBorder="1" applyAlignment="1">
      <alignment horizontal="centerContinuous" vertical="center"/>
    </xf>
    <xf numFmtId="0" fontId="20" fillId="8" borderId="16" xfId="0" applyFont="1" applyFill="1" applyBorder="1" applyAlignment="1">
      <alignment horizontal="centerContinuous" vertical="center"/>
    </xf>
    <xf numFmtId="0" fontId="20" fillId="8" borderId="45" xfId="0" applyFont="1" applyFill="1" applyBorder="1" applyAlignment="1">
      <alignment horizontal="centerContinuous" vertical="center"/>
    </xf>
    <xf numFmtId="0" fontId="8" fillId="8" borderId="1" xfId="0" applyFont="1" applyFill="1" applyBorder="1" applyAlignment="1">
      <alignment horizontal="center"/>
    </xf>
    <xf numFmtId="0" fontId="20" fillId="8" borderId="46" xfId="0" applyFont="1" applyFill="1" applyBorder="1" applyAlignment="1">
      <alignment horizontal="centerContinuous"/>
    </xf>
    <xf numFmtId="0" fontId="20" fillId="8" borderId="47" xfId="0" applyFont="1" applyFill="1" applyBorder="1" applyAlignment="1">
      <alignment horizontal="centerContinuous"/>
    </xf>
    <xf numFmtId="0" fontId="20" fillId="8" borderId="48" xfId="0" applyFont="1" applyFill="1" applyBorder="1" applyAlignment="1">
      <alignment horizontal="centerContinuous"/>
    </xf>
    <xf numFmtId="0" fontId="8" fillId="8" borderId="50" xfId="0" applyFont="1" applyFill="1" applyBorder="1" applyAlignment="1">
      <alignment horizontal="center"/>
    </xf>
    <xf numFmtId="165" fontId="7" fillId="8" borderId="69" xfId="0" applyNumberFormat="1" applyFont="1" applyFill="1" applyBorder="1" applyAlignment="1">
      <alignment horizontal="center"/>
    </xf>
    <xf numFmtId="165" fontId="7" fillId="8" borderId="70" xfId="0" applyNumberFormat="1" applyFont="1" applyFill="1" applyBorder="1" applyAlignment="1">
      <alignment horizontal="center"/>
    </xf>
    <xf numFmtId="165" fontId="7" fillId="8" borderId="71" xfId="0" applyNumberFormat="1" applyFont="1" applyFill="1" applyBorder="1" applyAlignment="1">
      <alignment horizontal="center"/>
    </xf>
    <xf numFmtId="0" fontId="15" fillId="5" borderId="55" xfId="0" applyFont="1" applyFill="1" applyBorder="1" applyAlignment="1">
      <alignment horizontal="right" vertical="center"/>
    </xf>
    <xf numFmtId="0" fontId="25" fillId="5" borderId="72" xfId="0" applyFont="1" applyFill="1" applyBorder="1" applyAlignment="1">
      <alignment horizontal="right" vertical="center"/>
    </xf>
    <xf numFmtId="0" fontId="20" fillId="5" borderId="38" xfId="0" applyFont="1" applyFill="1" applyBorder="1" applyAlignment="1">
      <alignment horizontal="centerContinuous" vertical="center"/>
    </xf>
    <xf numFmtId="0" fontId="20" fillId="5" borderId="40" xfId="0" applyFont="1" applyFill="1" applyBorder="1" applyAlignment="1">
      <alignment horizontal="centerContinuous" vertical="center"/>
    </xf>
    <xf numFmtId="0" fontId="24" fillId="5" borderId="73" xfId="0" applyFont="1" applyFill="1" applyBorder="1" applyAlignment="1">
      <alignment horizontal="right" vertical="center"/>
    </xf>
    <xf numFmtId="0" fontId="24" fillId="5" borderId="17" xfId="0" applyFont="1" applyFill="1" applyBorder="1" applyAlignment="1">
      <alignment horizontal="right" vertical="center"/>
    </xf>
    <xf numFmtId="0" fontId="24" fillId="5" borderId="74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166" fontId="4" fillId="0" borderId="81" xfId="0" applyNumberFormat="1" applyFont="1" applyBorder="1" applyAlignment="1">
      <alignment horizontal="center"/>
    </xf>
    <xf numFmtId="166" fontId="4" fillId="0" borderId="82" xfId="0" applyNumberFormat="1" applyFont="1" applyBorder="1" applyAlignment="1">
      <alignment horizontal="center"/>
    </xf>
    <xf numFmtId="166" fontId="5" fillId="0" borderId="83" xfId="0" applyNumberFormat="1" applyFont="1" applyBorder="1" applyAlignment="1">
      <alignment horizontal="center"/>
    </xf>
    <xf numFmtId="166" fontId="5" fillId="0" borderId="84" xfId="0" applyNumberFormat="1" applyFont="1" applyBorder="1" applyAlignment="1">
      <alignment horizontal="center"/>
    </xf>
    <xf numFmtId="0" fontId="0" fillId="0" borderId="45" xfId="0" applyBorder="1"/>
    <xf numFmtId="0" fontId="0" fillId="0" borderId="20" xfId="0" applyBorder="1"/>
    <xf numFmtId="3" fontId="7" fillId="5" borderId="3" xfId="0" applyNumberFormat="1" applyFont="1" applyFill="1" applyBorder="1" applyAlignment="1">
      <alignment horizontal="center"/>
    </xf>
    <xf numFmtId="0" fontId="4" fillId="10" borderId="40" xfId="0" applyFont="1" applyFill="1" applyBorder="1" applyAlignment="1">
      <alignment vertical="center"/>
    </xf>
    <xf numFmtId="0" fontId="4" fillId="5" borderId="86" xfId="0" applyFont="1" applyFill="1" applyBorder="1" applyAlignment="1">
      <alignment horizontal="center" vertical="center"/>
    </xf>
    <xf numFmtId="0" fontId="8" fillId="5" borderId="87" xfId="0" applyFont="1" applyFill="1" applyBorder="1" applyAlignment="1">
      <alignment horizontal="center" vertical="center"/>
    </xf>
    <xf numFmtId="0" fontId="24" fillId="5" borderId="88" xfId="0" applyFont="1" applyFill="1" applyBorder="1" applyAlignment="1">
      <alignment horizontal="right" vertical="center"/>
    </xf>
    <xf numFmtId="0" fontId="26" fillId="10" borderId="38" xfId="0" applyFont="1" applyFill="1" applyBorder="1" applyAlignment="1">
      <alignment horizontal="right" vertical="center"/>
    </xf>
    <xf numFmtId="0" fontId="9" fillId="11" borderId="38" xfId="0" applyFont="1" applyFill="1" applyBorder="1" applyAlignment="1">
      <alignment horizontal="centerContinuous" vertical="center"/>
    </xf>
    <xf numFmtId="0" fontId="9" fillId="11" borderId="39" xfId="0" applyFont="1" applyFill="1" applyBorder="1" applyAlignment="1">
      <alignment horizontal="centerContinuous" vertical="center"/>
    </xf>
    <xf numFmtId="0" fontId="9" fillId="11" borderId="40" xfId="0" applyFont="1" applyFill="1" applyBorder="1" applyAlignment="1">
      <alignment horizontal="centerContinuous" vertical="center"/>
    </xf>
    <xf numFmtId="0" fontId="3" fillId="0" borderId="5" xfId="0" applyFont="1" applyBorder="1"/>
    <xf numFmtId="0" fontId="5" fillId="5" borderId="88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4" fillId="5" borderId="72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vertical="center"/>
    </xf>
    <xf numFmtId="0" fontId="20" fillId="5" borderId="85" xfId="0" applyFont="1" applyFill="1" applyBorder="1" applyAlignment="1">
      <alignment horizontal="centerContinuous"/>
    </xf>
    <xf numFmtId="0" fontId="20" fillId="5" borderId="45" xfId="0" applyFont="1" applyFill="1" applyBorder="1" applyAlignment="1">
      <alignment horizontal="centerContinuous"/>
    </xf>
    <xf numFmtId="0" fontId="20" fillId="5" borderId="55" xfId="0" applyFont="1" applyFill="1" applyBorder="1" applyAlignment="1">
      <alignment horizontal="center" vertical="center"/>
    </xf>
    <xf numFmtId="0" fontId="20" fillId="5" borderId="89" xfId="0" applyFont="1" applyFill="1" applyBorder="1" applyAlignment="1">
      <alignment horizontal="center" vertical="center"/>
    </xf>
    <xf numFmtId="0" fontId="5" fillId="5" borderId="9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91" xfId="0" applyFont="1" applyFill="1" applyBorder="1" applyAlignment="1">
      <alignment horizontal="center" vertical="center"/>
    </xf>
    <xf numFmtId="0" fontId="4" fillId="5" borderId="92" xfId="0" applyFont="1" applyFill="1" applyBorder="1" applyAlignment="1">
      <alignment horizontal="center" vertical="center"/>
    </xf>
    <xf numFmtId="0" fontId="5" fillId="10" borderId="39" xfId="0" applyFont="1" applyFill="1" applyBorder="1" applyAlignment="1">
      <alignment vertical="center"/>
    </xf>
    <xf numFmtId="0" fontId="20" fillId="5" borderId="24" xfId="0" applyFont="1" applyFill="1" applyBorder="1" applyAlignment="1">
      <alignment horizontal="centerContinuous" vertical="center"/>
    </xf>
    <xf numFmtId="0" fontId="20" fillId="5" borderId="25" xfId="0" applyFont="1" applyFill="1" applyBorder="1" applyAlignment="1">
      <alignment horizontal="centerContinuous" vertical="center"/>
    </xf>
    <xf numFmtId="0" fontId="4" fillId="0" borderId="24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Continuous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10" borderId="93" xfId="0" applyFont="1" applyFill="1" applyBorder="1" applyAlignment="1">
      <alignment vertical="center"/>
    </xf>
    <xf numFmtId="0" fontId="15" fillId="5" borderId="72" xfId="0" applyFont="1" applyFill="1" applyBorder="1" applyAlignment="1">
      <alignment horizontal="right" vertical="center"/>
    </xf>
    <xf numFmtId="0" fontId="4" fillId="0" borderId="92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4" fillId="10" borderId="18" xfId="0" applyFont="1" applyFill="1" applyBorder="1" applyAlignment="1">
      <alignment vertical="center"/>
    </xf>
    <xf numFmtId="0" fontId="4" fillId="10" borderId="94" xfId="0" applyFont="1" applyFill="1" applyBorder="1" applyAlignment="1">
      <alignment vertical="center"/>
    </xf>
    <xf numFmtId="0" fontId="4" fillId="10" borderId="95" xfId="0" applyFont="1" applyFill="1" applyBorder="1" applyAlignment="1">
      <alignment vertical="center"/>
    </xf>
    <xf numFmtId="0" fontId="5" fillId="5" borderId="96" xfId="0" applyFont="1" applyFill="1" applyBorder="1"/>
    <xf numFmtId="0" fontId="8" fillId="5" borderId="97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/>
    </xf>
    <xf numFmtId="164" fontId="4" fillId="6" borderId="96" xfId="0" applyNumberFormat="1" applyFont="1" applyFill="1" applyBorder="1" applyAlignment="1">
      <alignment horizontal="center"/>
    </xf>
    <xf numFmtId="164" fontId="4" fillId="5" borderId="97" xfId="0" applyNumberFormat="1" applyFont="1" applyFill="1" applyBorder="1" applyAlignment="1">
      <alignment horizontal="center"/>
    </xf>
    <xf numFmtId="164" fontId="4" fillId="7" borderId="97" xfId="0" applyNumberFormat="1" applyFont="1" applyFill="1" applyBorder="1" applyAlignment="1">
      <alignment horizontal="center"/>
    </xf>
    <xf numFmtId="164" fontId="4" fillId="6" borderId="97" xfId="0" applyNumberFormat="1" applyFont="1" applyFill="1" applyBorder="1" applyAlignment="1">
      <alignment horizontal="center"/>
    </xf>
    <xf numFmtId="164" fontId="4" fillId="6" borderId="99" xfId="0" applyNumberFormat="1" applyFont="1" applyFill="1" applyBorder="1" applyAlignment="1">
      <alignment horizontal="center"/>
    </xf>
    <xf numFmtId="164" fontId="4" fillId="5" borderId="100" xfId="0" applyNumberFormat="1" applyFont="1" applyFill="1" applyBorder="1" applyAlignment="1">
      <alignment horizontal="center"/>
    </xf>
    <xf numFmtId="164" fontId="4" fillId="5" borderId="98" xfId="0" applyNumberFormat="1" applyFont="1" applyFill="1" applyBorder="1" applyAlignment="1">
      <alignment horizontal="center"/>
    </xf>
    <xf numFmtId="0" fontId="18" fillId="5" borderId="54" xfId="0" applyFont="1" applyFill="1" applyBorder="1" applyAlignment="1">
      <alignment horizontal="center"/>
    </xf>
    <xf numFmtId="0" fontId="4" fillId="5" borderId="58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7" fillId="5" borderId="66" xfId="0" applyFont="1" applyFill="1" applyBorder="1"/>
    <xf numFmtId="0" fontId="16" fillId="5" borderId="67" xfId="0" applyFont="1" applyFill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3" fontId="7" fillId="5" borderId="71" xfId="0" applyNumberFormat="1" applyFont="1" applyFill="1" applyBorder="1" applyAlignment="1">
      <alignment horizontal="center"/>
    </xf>
    <xf numFmtId="165" fontId="7" fillId="5" borderId="66" xfId="0" applyNumberFormat="1" applyFont="1" applyFill="1" applyBorder="1" applyAlignment="1">
      <alignment horizontal="center"/>
    </xf>
    <xf numFmtId="165" fontId="7" fillId="5" borderId="67" xfId="0" applyNumberFormat="1" applyFont="1" applyFill="1" applyBorder="1" applyAlignment="1">
      <alignment horizontal="center"/>
    </xf>
    <xf numFmtId="165" fontId="7" fillId="5" borderId="68" xfId="0" applyNumberFormat="1" applyFont="1" applyFill="1" applyBorder="1" applyAlignment="1">
      <alignment horizontal="center"/>
    </xf>
    <xf numFmtId="165" fontId="3" fillId="6" borderId="69" xfId="0" applyNumberFormat="1" applyFont="1" applyFill="1" applyBorder="1" applyAlignment="1">
      <alignment horizontal="center"/>
    </xf>
    <xf numFmtId="165" fontId="3" fillId="6" borderId="70" xfId="0" applyNumberFormat="1" applyFont="1" applyFill="1" applyBorder="1" applyAlignment="1">
      <alignment horizontal="center"/>
    </xf>
    <xf numFmtId="165" fontId="3" fillId="6" borderId="102" xfId="0" applyNumberFormat="1" applyFont="1" applyFill="1" applyBorder="1" applyAlignment="1">
      <alignment horizontal="center"/>
    </xf>
    <xf numFmtId="0" fontId="8" fillId="12" borderId="23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12" borderId="50" xfId="0" applyFont="1" applyFill="1" applyBorder="1" applyAlignment="1">
      <alignment horizontal="center"/>
    </xf>
    <xf numFmtId="0" fontId="4" fillId="12" borderId="85" xfId="0" applyFont="1" applyFill="1" applyBorder="1" applyAlignment="1">
      <alignment horizontal="centerContinuous"/>
    </xf>
    <xf numFmtId="0" fontId="4" fillId="12" borderId="45" xfId="0" applyFont="1" applyFill="1" applyBorder="1" applyAlignment="1">
      <alignment horizontal="centerContinuous"/>
    </xf>
    <xf numFmtId="0" fontId="4" fillId="12" borderId="2" xfId="0" applyFont="1" applyFill="1" applyBorder="1" applyAlignment="1">
      <alignment horizontal="centerContinuous"/>
    </xf>
    <xf numFmtId="0" fontId="4" fillId="12" borderId="20" xfId="0" applyFont="1" applyFill="1" applyBorder="1" applyAlignment="1">
      <alignment horizontal="centerContinuous"/>
    </xf>
    <xf numFmtId="0" fontId="0" fillId="12" borderId="103" xfId="0" applyFill="1" applyBorder="1"/>
    <xf numFmtId="0" fontId="0" fillId="12" borderId="104" xfId="0" applyFill="1" applyBorder="1"/>
    <xf numFmtId="0" fontId="4" fillId="12" borderId="63" xfId="0" applyFont="1" applyFill="1" applyBorder="1"/>
    <xf numFmtId="0" fontId="5" fillId="5" borderId="105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106" xfId="0" applyFont="1" applyFill="1" applyBorder="1" applyAlignment="1">
      <alignment horizontal="center" vertical="center"/>
    </xf>
    <xf numFmtId="0" fontId="4" fillId="5" borderId="107" xfId="0" applyFont="1" applyFill="1" applyBorder="1" applyAlignment="1">
      <alignment horizontal="center" vertical="center"/>
    </xf>
    <xf numFmtId="0" fontId="5" fillId="5" borderId="108" xfId="0" applyFont="1" applyFill="1" applyBorder="1" applyAlignment="1">
      <alignment horizontal="center" vertical="center"/>
    </xf>
    <xf numFmtId="0" fontId="4" fillId="5" borderId="109" xfId="0" applyFont="1" applyFill="1" applyBorder="1" applyAlignment="1">
      <alignment horizontal="center" vertical="center"/>
    </xf>
    <xf numFmtId="0" fontId="5" fillId="5" borderId="109" xfId="0" applyFont="1" applyFill="1" applyBorder="1" applyAlignment="1">
      <alignment horizontal="center" vertical="center"/>
    </xf>
    <xf numFmtId="0" fontId="0" fillId="12" borderId="110" xfId="0" applyFill="1" applyBorder="1" applyAlignment="1">
      <alignment horizontal="center"/>
    </xf>
    <xf numFmtId="0" fontId="0" fillId="12" borderId="111" xfId="0" applyFill="1" applyBorder="1" applyAlignment="1">
      <alignment horizontal="center"/>
    </xf>
    <xf numFmtId="0" fontId="4" fillId="12" borderId="112" xfId="0" applyFont="1" applyFill="1" applyBorder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20" fillId="5" borderId="116" xfId="0" applyFont="1" applyFill="1" applyBorder="1" applyAlignment="1">
      <alignment horizontal="centerContinuous" vertical="top"/>
    </xf>
    <xf numFmtId="0" fontId="20" fillId="5" borderId="48" xfId="0" applyFont="1" applyFill="1" applyBorder="1" applyAlignment="1">
      <alignment horizontal="centerContinuous" vertical="top"/>
    </xf>
    <xf numFmtId="166" fontId="3" fillId="13" borderId="5" xfId="0" applyNumberFormat="1" applyFont="1" applyFill="1" applyBorder="1" applyAlignment="1">
      <alignment horizontal="center"/>
    </xf>
    <xf numFmtId="166" fontId="3" fillId="13" borderId="118" xfId="0" applyNumberFormat="1" applyFont="1" applyFill="1" applyBorder="1" applyAlignment="1">
      <alignment horizontal="center"/>
    </xf>
    <xf numFmtId="166" fontId="3" fillId="13" borderId="67" xfId="0" applyNumberFormat="1" applyFont="1" applyFill="1" applyBorder="1" applyAlignment="1">
      <alignment horizontal="center"/>
    </xf>
    <xf numFmtId="166" fontId="3" fillId="13" borderId="17" xfId="0" applyNumberFormat="1" applyFont="1" applyFill="1" applyBorder="1" applyAlignment="1">
      <alignment horizontal="center"/>
    </xf>
    <xf numFmtId="166" fontId="3" fillId="13" borderId="3" xfId="0" applyNumberFormat="1" applyFont="1" applyFill="1" applyBorder="1" applyAlignment="1">
      <alignment horizontal="center"/>
    </xf>
    <xf numFmtId="0" fontId="4" fillId="8" borderId="101" xfId="0" applyFont="1" applyFill="1" applyBorder="1" applyAlignment="1">
      <alignment horizontal="center"/>
    </xf>
    <xf numFmtId="0" fontId="4" fillId="6" borderId="101" xfId="0" applyFont="1" applyFill="1" applyBorder="1" applyAlignment="1">
      <alignment horizontal="center"/>
    </xf>
    <xf numFmtId="0" fontId="4" fillId="12" borderId="101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0" fontId="4" fillId="8" borderId="121" xfId="0" applyFont="1" applyFill="1" applyBorder="1" applyAlignment="1">
      <alignment horizontal="center"/>
    </xf>
    <xf numFmtId="0" fontId="4" fillId="6" borderId="121" xfId="0" applyFont="1" applyFill="1" applyBorder="1" applyAlignment="1">
      <alignment horizontal="center"/>
    </xf>
    <xf numFmtId="0" fontId="4" fillId="12" borderId="121" xfId="0" applyFont="1" applyFill="1" applyBorder="1" applyAlignment="1">
      <alignment horizontal="center"/>
    </xf>
    <xf numFmtId="0" fontId="23" fillId="8" borderId="85" xfId="0" applyFont="1" applyFill="1" applyBorder="1" applyAlignment="1">
      <alignment horizontal="centerContinuous" vertical="center"/>
    </xf>
    <xf numFmtId="0" fontId="23" fillId="8" borderId="16" xfId="0" applyFont="1" applyFill="1" applyBorder="1" applyAlignment="1">
      <alignment horizontal="centerContinuous" vertical="center"/>
    </xf>
    <xf numFmtId="0" fontId="23" fillId="8" borderId="122" xfId="0" applyFont="1" applyFill="1" applyBorder="1" applyAlignment="1">
      <alignment horizontal="centerContinuous" vertical="center"/>
    </xf>
    <xf numFmtId="0" fontId="20" fillId="8" borderId="44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center" vertical="center"/>
    </xf>
    <xf numFmtId="0" fontId="20" fillId="8" borderId="45" xfId="0" applyFont="1" applyFill="1" applyBorder="1" applyAlignment="1">
      <alignment horizontal="center" vertical="center"/>
    </xf>
    <xf numFmtId="0" fontId="23" fillId="5" borderId="85" xfId="0" applyFont="1" applyFill="1" applyBorder="1" applyAlignment="1">
      <alignment horizontal="centerContinuous" vertical="center"/>
    </xf>
    <xf numFmtId="0" fontId="23" fillId="5" borderId="16" xfId="0" applyFont="1" applyFill="1" applyBorder="1" applyAlignment="1">
      <alignment horizontal="centerContinuous" vertical="center"/>
    </xf>
    <xf numFmtId="0" fontId="23" fillId="5" borderId="122" xfId="0" applyFont="1" applyFill="1" applyBorder="1" applyAlignment="1">
      <alignment horizontal="centerContinuous" vertical="center"/>
    </xf>
    <xf numFmtId="0" fontId="23" fillId="6" borderId="44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/>
    </xf>
    <xf numFmtId="0" fontId="23" fillId="6" borderId="4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/>
    </xf>
    <xf numFmtId="0" fontId="2" fillId="0" borderId="0" xfId="1"/>
    <xf numFmtId="165" fontId="27" fillId="0" borderId="28" xfId="1" applyNumberFormat="1" applyFont="1" applyBorder="1"/>
    <xf numFmtId="0" fontId="27" fillId="0" borderId="26" xfId="1" applyFont="1" applyBorder="1" applyAlignment="1">
      <alignment wrapText="1"/>
    </xf>
    <xf numFmtId="0" fontId="27" fillId="15" borderId="20" xfId="1" applyFont="1" applyFill="1" applyBorder="1"/>
    <xf numFmtId="0" fontId="27" fillId="15" borderId="2" xfId="1" applyFont="1" applyFill="1" applyBorder="1"/>
    <xf numFmtId="0" fontId="27" fillId="0" borderId="45" xfId="1" applyFont="1" applyBorder="1" applyAlignment="1">
      <alignment horizontal="centerContinuous"/>
    </xf>
    <xf numFmtId="0" fontId="27" fillId="0" borderId="85" xfId="1" applyFont="1" applyBorder="1" applyAlignment="1">
      <alignment horizontal="centerContinuous"/>
    </xf>
    <xf numFmtId="0" fontId="27" fillId="0" borderId="0" xfId="1" applyFont="1"/>
    <xf numFmtId="0" fontId="27" fillId="0" borderId="28" xfId="1" applyFont="1" applyBorder="1"/>
    <xf numFmtId="0" fontId="27" fillId="0" borderId="26" xfId="1" applyFont="1" applyBorder="1"/>
    <xf numFmtId="0" fontId="27" fillId="16" borderId="20" xfId="1" applyFont="1" applyFill="1" applyBorder="1"/>
    <xf numFmtId="0" fontId="27" fillId="16" borderId="2" xfId="1" applyFont="1" applyFill="1" applyBorder="1"/>
    <xf numFmtId="0" fontId="27" fillId="0" borderId="20" xfId="1" applyFont="1" applyBorder="1" applyAlignment="1">
      <alignment horizontal="centerContinuous"/>
    </xf>
    <xf numFmtId="0" fontId="27" fillId="0" borderId="2" xfId="1" applyFont="1" applyBorder="1" applyAlignment="1">
      <alignment horizontal="centerContinuous"/>
    </xf>
    <xf numFmtId="0" fontId="2" fillId="0" borderId="16" xfId="1" applyBorder="1"/>
    <xf numFmtId="0" fontId="2" fillId="0" borderId="85" xfId="1" applyBorder="1"/>
    <xf numFmtId="2" fontId="2" fillId="17" borderId="123" xfId="1" applyNumberFormat="1" applyFill="1" applyBorder="1"/>
    <xf numFmtId="2" fontId="2" fillId="16" borderId="124" xfId="1" applyNumberFormat="1" applyFill="1" applyBorder="1"/>
    <xf numFmtId="2" fontId="2" fillId="15" borderId="124" xfId="1" applyNumberFormat="1" applyFill="1" applyBorder="1"/>
    <xf numFmtId="165" fontId="2" fillId="0" borderId="125" xfId="1" applyNumberFormat="1" applyBorder="1"/>
    <xf numFmtId="1" fontId="2" fillId="0" borderId="126" xfId="1" applyNumberFormat="1" applyBorder="1"/>
    <xf numFmtId="165" fontId="2" fillId="0" borderId="126" xfId="1" applyNumberFormat="1" applyBorder="1"/>
    <xf numFmtId="0" fontId="2" fillId="0" borderId="126" xfId="1" applyBorder="1"/>
    <xf numFmtId="0" fontId="2" fillId="0" borderId="127" xfId="1" applyBorder="1"/>
    <xf numFmtId="2" fontId="2" fillId="17" borderId="3" xfId="1" applyNumberFormat="1" applyFill="1" applyBorder="1"/>
    <xf numFmtId="2" fontId="2" fillId="16" borderId="5" xfId="1" applyNumberFormat="1" applyFill="1" applyBorder="1"/>
    <xf numFmtId="2" fontId="2" fillId="15" borderId="5" xfId="1" applyNumberFormat="1" applyFill="1" applyBorder="1"/>
    <xf numFmtId="165" fontId="2" fillId="0" borderId="17" xfId="1" applyNumberFormat="1" applyBorder="1"/>
    <xf numFmtId="1" fontId="2" fillId="0" borderId="128" xfId="1" applyNumberFormat="1" applyBorder="1"/>
    <xf numFmtId="165" fontId="2" fillId="0" borderId="128" xfId="1" applyNumberFormat="1" applyBorder="1"/>
    <xf numFmtId="0" fontId="2" fillId="0" borderId="128" xfId="1" applyBorder="1"/>
    <xf numFmtId="0" fontId="2" fillId="0" borderId="129" xfId="1" applyBorder="1"/>
    <xf numFmtId="2" fontId="2" fillId="17" borderId="130" xfId="1" applyNumberFormat="1" applyFill="1" applyBorder="1"/>
    <xf numFmtId="2" fontId="2" fillId="16" borderId="131" xfId="1" applyNumberFormat="1" applyFill="1" applyBorder="1"/>
    <xf numFmtId="165" fontId="2" fillId="0" borderId="73" xfId="1" applyNumberFormat="1" applyBorder="1"/>
    <xf numFmtId="1" fontId="2" fillId="0" borderId="132" xfId="1" applyNumberFormat="1" applyBorder="1"/>
    <xf numFmtId="165" fontId="2" fillId="0" borderId="132" xfId="1" applyNumberFormat="1" applyBorder="1"/>
    <xf numFmtId="0" fontId="2" fillId="0" borderId="133" xfId="1" applyBorder="1"/>
    <xf numFmtId="164" fontId="8" fillId="17" borderId="112" xfId="1" applyNumberFormat="1" applyFont="1" applyFill="1" applyBorder="1" applyAlignment="1">
      <alignment horizontal="center"/>
    </xf>
    <xf numFmtId="0" fontId="28" fillId="16" borderId="64" xfId="1" applyFont="1" applyFill="1" applyBorder="1" applyAlignment="1">
      <alignment horizontal="center"/>
    </xf>
    <xf numFmtId="0" fontId="28" fillId="15" borderId="64" xfId="1" applyFont="1" applyFill="1" applyBorder="1" applyAlignment="1">
      <alignment horizontal="center"/>
    </xf>
    <xf numFmtId="0" fontId="28" fillId="0" borderId="63" xfId="1" applyFont="1" applyBorder="1" applyAlignment="1">
      <alignment horizontal="center"/>
    </xf>
    <xf numFmtId="0" fontId="27" fillId="0" borderId="28" xfId="1" applyFont="1" applyBorder="1" applyAlignment="1">
      <alignment horizontal="center"/>
    </xf>
    <xf numFmtId="0" fontId="27" fillId="0" borderId="27" xfId="1" applyFont="1" applyBorder="1" applyAlignment="1">
      <alignment horizontal="center"/>
    </xf>
    <xf numFmtId="0" fontId="27" fillId="0" borderId="26" xfId="1" applyFont="1" applyBorder="1" applyAlignment="1">
      <alignment horizontal="center"/>
    </xf>
    <xf numFmtId="0" fontId="27" fillId="14" borderId="92" xfId="1" applyFont="1" applyFill="1" applyBorder="1" applyAlignment="1">
      <alignment horizontal="center"/>
    </xf>
    <xf numFmtId="0" fontId="29" fillId="16" borderId="72" xfId="1" applyFont="1" applyFill="1" applyBorder="1"/>
    <xf numFmtId="164" fontId="8" fillId="17" borderId="22" xfId="1" applyNumberFormat="1" applyFont="1" applyFill="1" applyBorder="1" applyAlignment="1">
      <alignment horizontal="center"/>
    </xf>
    <xf numFmtId="0" fontId="28" fillId="16" borderId="21" xfId="1" applyFont="1" applyFill="1" applyBorder="1" applyAlignment="1">
      <alignment horizontal="center"/>
    </xf>
    <xf numFmtId="0" fontId="28" fillId="15" borderId="21" xfId="1" applyFont="1" applyFill="1" applyBorder="1" applyAlignment="1">
      <alignment horizontal="center"/>
    </xf>
    <xf numFmtId="0" fontId="28" fillId="0" borderId="19" xfId="1" applyFont="1" applyBorder="1" applyAlignment="1">
      <alignment horizontal="center"/>
    </xf>
    <xf numFmtId="0" fontId="27" fillId="0" borderId="45" xfId="1" applyFont="1" applyBorder="1" applyAlignment="1">
      <alignment horizontal="center"/>
    </xf>
    <xf numFmtId="0" fontId="27" fillId="0" borderId="16" xfId="1" applyFont="1" applyBorder="1" applyAlignment="1">
      <alignment horizontal="center"/>
    </xf>
    <xf numFmtId="0" fontId="27" fillId="14" borderId="89" xfId="1" applyFont="1" applyFill="1" applyBorder="1" applyAlignment="1">
      <alignment horizontal="center"/>
    </xf>
    <xf numFmtId="0" fontId="29" fillId="16" borderId="55" xfId="1" applyFont="1" applyFill="1" applyBorder="1"/>
    <xf numFmtId="0" fontId="20" fillId="0" borderId="40" xfId="1" applyFont="1" applyBorder="1" applyAlignment="1">
      <alignment horizontal="centerContinuous" vertical="center"/>
    </xf>
    <xf numFmtId="0" fontId="27" fillId="0" borderId="39" xfId="1" applyFont="1" applyBorder="1" applyAlignment="1">
      <alignment horizontal="centerContinuous"/>
    </xf>
    <xf numFmtId="0" fontId="27" fillId="0" borderId="38" xfId="1" applyFont="1" applyBorder="1" applyAlignment="1">
      <alignment horizontal="centerContinuous"/>
    </xf>
    <xf numFmtId="0" fontId="27" fillId="0" borderId="40" xfId="1" applyFont="1" applyBorder="1" applyAlignment="1">
      <alignment horizontal="centerContinuous"/>
    </xf>
    <xf numFmtId="0" fontId="30" fillId="16" borderId="25" xfId="1" applyFont="1" applyFill="1" applyBorder="1" applyAlignment="1">
      <alignment horizontal="centerContinuous"/>
    </xf>
    <xf numFmtId="0" fontId="30" fillId="16" borderId="24" xfId="1" applyFont="1" applyFill="1" applyBorder="1" applyAlignment="1">
      <alignment horizontal="centerContinuous"/>
    </xf>
    <xf numFmtId="0" fontId="31" fillId="0" borderId="40" xfId="1" applyFont="1" applyBorder="1" applyAlignment="1">
      <alignment horizontal="centerContinuous"/>
    </xf>
    <xf numFmtId="0" fontId="31" fillId="0" borderId="39" xfId="1" applyFont="1" applyBorder="1" applyAlignment="1">
      <alignment horizontal="centerContinuous"/>
    </xf>
    <xf numFmtId="0" fontId="31" fillId="0" borderId="38" xfId="1" applyFont="1" applyBorder="1" applyAlignment="1">
      <alignment horizontal="centerContinuous"/>
    </xf>
    <xf numFmtId="166" fontId="3" fillId="13" borderId="119" xfId="0" applyNumberFormat="1" applyFont="1" applyFill="1" applyBorder="1" applyAlignment="1">
      <alignment horizontal="center"/>
    </xf>
    <xf numFmtId="166" fontId="3" fillId="13" borderId="120" xfId="0" applyNumberFormat="1" applyFont="1" applyFill="1" applyBorder="1" applyAlignment="1">
      <alignment horizontal="center"/>
    </xf>
    <xf numFmtId="166" fontId="3" fillId="13" borderId="117" xfId="0" applyNumberFormat="1" applyFont="1" applyFill="1" applyBorder="1" applyAlignment="1">
      <alignment horizontal="center"/>
    </xf>
    <xf numFmtId="4" fontId="4" fillId="5" borderId="101" xfId="0" applyNumberFormat="1" applyFont="1" applyFill="1" applyBorder="1"/>
    <xf numFmtId="4" fontId="4" fillId="5" borderId="18" xfId="0" applyNumberFormat="1" applyFont="1" applyFill="1" applyBorder="1"/>
    <xf numFmtId="4" fontId="17" fillId="5" borderId="66" xfId="0" applyNumberFormat="1" applyFont="1" applyFill="1" applyBorder="1" applyAlignment="1">
      <alignment horizontal="center"/>
    </xf>
    <xf numFmtId="4" fontId="3" fillId="5" borderId="67" xfId="0" applyNumberFormat="1" applyFont="1" applyFill="1" applyBorder="1" applyAlignment="1">
      <alignment horizontal="center"/>
    </xf>
    <xf numFmtId="4" fontId="7" fillId="5" borderId="71" xfId="0" applyNumberFormat="1" applyFont="1" applyFill="1" applyBorder="1" applyAlignment="1">
      <alignment horizontal="center"/>
    </xf>
    <xf numFmtId="4" fontId="17" fillId="5" borderId="17" xfId="0" applyNumberFormat="1" applyFont="1" applyFill="1" applyBorder="1" applyAlignment="1">
      <alignment horizontal="center"/>
    </xf>
    <xf numFmtId="4" fontId="3" fillId="5" borderId="5" xfId="0" applyNumberFormat="1" applyFont="1" applyFill="1" applyBorder="1" applyAlignment="1">
      <alignment horizontal="center"/>
    </xf>
    <xf numFmtId="4" fontId="7" fillId="5" borderId="3" xfId="0" applyNumberFormat="1" applyFont="1" applyFill="1" applyBorder="1" applyAlignment="1">
      <alignment horizontal="center"/>
    </xf>
    <xf numFmtId="0" fontId="14" fillId="0" borderId="85" xfId="0" applyFont="1" applyBorder="1" applyAlignment="1">
      <alignment horizontal="centerContinuous" vertical="center"/>
    </xf>
    <xf numFmtId="0" fontId="14" fillId="0" borderId="16" xfId="0" applyFont="1" applyBorder="1" applyAlignment="1">
      <alignment horizontal="centerContinuous" vertical="center"/>
    </xf>
    <xf numFmtId="0" fontId="14" fillId="0" borderId="45" xfId="0" applyFont="1" applyBorder="1" applyAlignment="1">
      <alignment horizontal="centerContinuous" vertical="center"/>
    </xf>
    <xf numFmtId="0" fontId="0" fillId="0" borderId="2" xfId="0" applyBorder="1"/>
    <xf numFmtId="0" fontId="13" fillId="0" borderId="2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20" xfId="0" applyFont="1" applyBorder="1" applyAlignment="1">
      <alignment horizontal="centerContinuous" vertical="center"/>
    </xf>
    <xf numFmtId="0" fontId="14" fillId="0" borderId="2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4" fillId="0" borderId="20" xfId="0" applyFont="1" applyBorder="1" applyAlignment="1">
      <alignment horizontal="centerContinuous" vertical="center"/>
    </xf>
    <xf numFmtId="0" fontId="5" fillId="0" borderId="20" xfId="0" applyFont="1" applyBorder="1"/>
    <xf numFmtId="0" fontId="20" fillId="0" borderId="26" xfId="0" applyFont="1" applyBorder="1" applyAlignment="1">
      <alignment horizontal="centerContinuous" vertical="center"/>
    </xf>
    <xf numFmtId="0" fontId="20" fillId="0" borderId="27" xfId="0" applyFont="1" applyBorder="1" applyAlignment="1">
      <alignment horizontal="centerContinuous" vertical="center"/>
    </xf>
    <xf numFmtId="167" fontId="20" fillId="0" borderId="27" xfId="0" applyNumberFormat="1" applyFont="1" applyBorder="1" applyAlignment="1">
      <alignment horizontal="centerContinuous" vertical="center"/>
    </xf>
    <xf numFmtId="0" fontId="20" fillId="0" borderId="28" xfId="0" applyFont="1" applyBorder="1" applyAlignment="1">
      <alignment horizontal="centerContinuous" vertical="center"/>
    </xf>
    <xf numFmtId="0" fontId="4" fillId="0" borderId="75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8" fillId="5" borderId="21" xfId="0" applyFont="1" applyFill="1" applyBorder="1" applyAlignment="1">
      <alignment horizontal="center" vertical="center"/>
    </xf>
    <xf numFmtId="49" fontId="8" fillId="0" borderId="98" xfId="0" quotePrefix="1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66" fontId="3" fillId="0" borderId="17" xfId="0" applyNumberFormat="1" applyFont="1" applyBorder="1" applyAlignment="1">
      <alignment horizontal="center"/>
    </xf>
    <xf numFmtId="1" fontId="2" fillId="0" borderId="0" xfId="1" applyNumberFormat="1"/>
    <xf numFmtId="166" fontId="6" fillId="17" borderId="17" xfId="0" applyNumberFormat="1" applyFont="1" applyFill="1" applyBorder="1" applyAlignment="1">
      <alignment horizontal="center"/>
    </xf>
    <xf numFmtId="0" fontId="27" fillId="0" borderId="134" xfId="1" applyFont="1" applyBorder="1" applyAlignment="1">
      <alignment horizontal="center"/>
    </xf>
    <xf numFmtId="1" fontId="2" fillId="0" borderId="93" xfId="1" applyNumberFormat="1" applyBorder="1" applyAlignment="1">
      <alignment horizontal="center"/>
    </xf>
    <xf numFmtId="0" fontId="27" fillId="0" borderId="23" xfId="1" applyFont="1" applyBorder="1" applyAlignment="1">
      <alignment horizontal="center"/>
    </xf>
    <xf numFmtId="1" fontId="2" fillId="0" borderId="108" xfId="1" applyNumberFormat="1" applyBorder="1"/>
    <xf numFmtId="1" fontId="2" fillId="0" borderId="51" xfId="1" applyNumberFormat="1" applyBorder="1"/>
    <xf numFmtId="1" fontId="2" fillId="0" borderId="135" xfId="1" applyNumberFormat="1" applyBorder="1"/>
    <xf numFmtId="1" fontId="2" fillId="0" borderId="18" xfId="1" applyNumberFormat="1" applyBorder="1" applyAlignment="1">
      <alignment horizontal="center"/>
    </xf>
    <xf numFmtId="1" fontId="2" fillId="0" borderId="136" xfId="1" applyNumberFormat="1" applyBorder="1" applyAlignment="1">
      <alignment horizontal="center"/>
    </xf>
    <xf numFmtId="0" fontId="2" fillId="17" borderId="132" xfId="1" applyFill="1" applyBorder="1"/>
    <xf numFmtId="0" fontId="2" fillId="17" borderId="128" xfId="1" applyFill="1" applyBorder="1"/>
    <xf numFmtId="166" fontId="6" fillId="14" borderId="5" xfId="0" applyNumberFormat="1" applyFont="1" applyFill="1" applyBorder="1" applyAlignment="1">
      <alignment horizontal="center"/>
    </xf>
    <xf numFmtId="166" fontId="6" fillId="17" borderId="5" xfId="0" applyNumberFormat="1" applyFont="1" applyFill="1" applyBorder="1" applyAlignment="1">
      <alignment horizontal="center"/>
    </xf>
    <xf numFmtId="0" fontId="2" fillId="17" borderId="126" xfId="1" applyFill="1" applyBorder="1"/>
    <xf numFmtId="166" fontId="6" fillId="14" borderId="67" xfId="0" applyNumberFormat="1" applyFont="1" applyFill="1" applyBorder="1" applyAlignment="1">
      <alignment horizontal="center"/>
    </xf>
    <xf numFmtId="166" fontId="6" fillId="17" borderId="117" xfId="0" applyNumberFormat="1" applyFont="1" applyFill="1" applyBorder="1" applyAlignment="1">
      <alignment horizontal="center"/>
    </xf>
    <xf numFmtId="0" fontId="0" fillId="18" borderId="2" xfId="0" applyFill="1" applyBorder="1"/>
    <xf numFmtId="0" fontId="0" fillId="18" borderId="0" xfId="0" applyFill="1"/>
    <xf numFmtId="0" fontId="0" fillId="20" borderId="2" xfId="0" applyFill="1" applyBorder="1"/>
    <xf numFmtId="0" fontId="0" fillId="20" borderId="0" xfId="0" applyFill="1"/>
    <xf numFmtId="0" fontId="4" fillId="19" borderId="2" xfId="0" applyFont="1" applyFill="1" applyBorder="1" applyAlignment="1">
      <alignment horizontal="center"/>
    </xf>
    <xf numFmtId="0" fontId="0" fillId="19" borderId="0" xfId="0" applyFill="1"/>
    <xf numFmtId="0" fontId="0" fillId="20" borderId="26" xfId="0" applyFill="1" applyBorder="1"/>
    <xf numFmtId="0" fontId="0" fillId="20" borderId="27" xfId="0" applyFill="1" applyBorder="1"/>
    <xf numFmtId="0" fontId="26" fillId="20" borderId="27" xfId="0" applyFont="1" applyFill="1" applyBorder="1"/>
    <xf numFmtId="0" fontId="0" fillId="0" borderId="0" xfId="0" applyAlignment="1">
      <alignment horizontal="center"/>
    </xf>
    <xf numFmtId="0" fontId="0" fillId="18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5" fillId="19" borderId="20" xfId="0" applyFont="1" applyFill="1" applyBorder="1"/>
    <xf numFmtId="0" fontId="0" fillId="20" borderId="20" xfId="0" applyFill="1" applyBorder="1"/>
    <xf numFmtId="0" fontId="0" fillId="20" borderId="27" xfId="0" applyFill="1" applyBorder="1" applyAlignment="1">
      <alignment horizontal="center"/>
    </xf>
    <xf numFmtId="0" fontId="0" fillId="20" borderId="28" xfId="0" applyFill="1" applyBorder="1"/>
    <xf numFmtId="0" fontId="4" fillId="0" borderId="24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0" fillId="0" borderId="25" xfId="0" applyBorder="1"/>
    <xf numFmtId="0" fontId="32" fillId="0" borderId="0" xfId="0" applyFont="1"/>
    <xf numFmtId="0" fontId="23" fillId="0" borderId="38" xfId="0" applyFont="1" applyBorder="1" applyAlignment="1">
      <alignment horizontal="centerContinuous" vertical="center"/>
    </xf>
    <xf numFmtId="0" fontId="23" fillId="0" borderId="39" xfId="0" applyFont="1" applyBorder="1" applyAlignment="1">
      <alignment horizontal="centerContinuous" vertical="center"/>
    </xf>
    <xf numFmtId="0" fontId="23" fillId="0" borderId="40" xfId="0" applyFont="1" applyBorder="1" applyAlignment="1">
      <alignment horizontal="centerContinuous" vertical="center"/>
    </xf>
    <xf numFmtId="0" fontId="4" fillId="0" borderId="97" xfId="0" applyFont="1" applyBorder="1" applyAlignment="1">
      <alignment horizontal="center" vertical="center"/>
    </xf>
    <xf numFmtId="0" fontId="3" fillId="0" borderId="67" xfId="0" applyFont="1" applyBorder="1"/>
    <xf numFmtId="166" fontId="6" fillId="14" borderId="118" xfId="0" applyNumberFormat="1" applyFont="1" applyFill="1" applyBorder="1" applyAlignment="1">
      <alignment horizontal="center"/>
    </xf>
    <xf numFmtId="166" fontId="6" fillId="17" borderId="118" xfId="0" applyNumberFormat="1" applyFont="1" applyFill="1" applyBorder="1" applyAlignment="1">
      <alignment horizontal="center"/>
    </xf>
    <xf numFmtId="0" fontId="4" fillId="21" borderId="75" xfId="0" applyFont="1" applyFill="1" applyBorder="1" applyAlignment="1">
      <alignment horizontal="center"/>
    </xf>
    <xf numFmtId="0" fontId="4" fillId="21" borderId="77" xfId="0" applyFont="1" applyFill="1" applyBorder="1" applyAlignment="1">
      <alignment horizontal="center"/>
    </xf>
    <xf numFmtId="0" fontId="4" fillId="21" borderId="79" xfId="0" applyFont="1" applyFill="1" applyBorder="1" applyAlignment="1">
      <alignment horizontal="center"/>
    </xf>
    <xf numFmtId="166" fontId="6" fillId="14" borderId="117" xfId="0" applyNumberFormat="1" applyFont="1" applyFill="1" applyBorder="1" applyAlignment="1">
      <alignment horizontal="center"/>
    </xf>
    <xf numFmtId="0" fontId="0" fillId="18" borderId="20" xfId="0" applyFill="1" applyBorder="1"/>
    <xf numFmtId="166" fontId="3" fillId="0" borderId="66" xfId="0" applyNumberFormat="1" applyFont="1" applyBorder="1" applyAlignment="1">
      <alignment horizontal="center"/>
    </xf>
    <xf numFmtId="166" fontId="6" fillId="14" borderId="17" xfId="0" applyNumberFormat="1" applyFont="1" applyFill="1" applyBorder="1" applyAlignment="1">
      <alignment horizontal="center"/>
    </xf>
    <xf numFmtId="166" fontId="6" fillId="17" borderId="67" xfId="0" applyNumberFormat="1" applyFont="1" applyFill="1" applyBorder="1" applyAlignment="1">
      <alignment horizontal="center"/>
    </xf>
    <xf numFmtId="165" fontId="2" fillId="0" borderId="108" xfId="1" applyNumberFormat="1" applyBorder="1"/>
    <xf numFmtId="165" fontId="2" fillId="0" borderId="51" xfId="1" applyNumberFormat="1" applyBorder="1"/>
    <xf numFmtId="165" fontId="2" fillId="0" borderId="135" xfId="1" applyNumberFormat="1" applyBorder="1"/>
    <xf numFmtId="0" fontId="0" fillId="0" borderId="0" xfId="0" applyAlignment="1">
      <alignment horizontal="left" vertical="top"/>
    </xf>
    <xf numFmtId="0" fontId="34" fillId="24" borderId="138" xfId="0" applyFont="1" applyFill="1" applyBorder="1" applyAlignment="1">
      <alignment horizontal="left" vertical="top" wrapText="1" indent="1"/>
    </xf>
    <xf numFmtId="1" fontId="35" fillId="24" borderId="138" xfId="0" applyNumberFormat="1" applyFont="1" applyFill="1" applyBorder="1" applyAlignment="1">
      <alignment horizontal="right" vertical="top" shrinkToFit="1"/>
    </xf>
    <xf numFmtId="165" fontId="35" fillId="25" borderId="138" xfId="0" applyNumberFormat="1" applyFont="1" applyFill="1" applyBorder="1" applyAlignment="1">
      <alignment horizontal="left" vertical="top" shrinkToFit="1"/>
    </xf>
    <xf numFmtId="0" fontId="34" fillId="24" borderId="138" xfId="0" applyFont="1" applyFill="1" applyBorder="1" applyAlignment="1">
      <alignment horizontal="center" vertical="top" wrapText="1"/>
    </xf>
    <xf numFmtId="0" fontId="34" fillId="23" borderId="138" xfId="0" applyFont="1" applyFill="1" applyBorder="1" applyAlignment="1">
      <alignment horizontal="center" vertical="top" wrapText="1"/>
    </xf>
    <xf numFmtId="0" fontId="34" fillId="26" borderId="138" xfId="0" applyFont="1" applyFill="1" applyBorder="1" applyAlignment="1">
      <alignment horizontal="left" vertical="top" wrapText="1" indent="1"/>
    </xf>
    <xf numFmtId="1" fontId="35" fillId="26" borderId="138" xfId="0" applyNumberFormat="1" applyFont="1" applyFill="1" applyBorder="1" applyAlignment="1">
      <alignment horizontal="right" vertical="top" shrinkToFit="1"/>
    </xf>
    <xf numFmtId="0" fontId="34" fillId="26" borderId="138" xfId="0" applyFont="1" applyFill="1" applyBorder="1" applyAlignment="1">
      <alignment horizontal="center" vertical="top" wrapText="1"/>
    </xf>
    <xf numFmtId="1" fontId="35" fillId="25" borderId="138" xfId="0" applyNumberFormat="1" applyFont="1" applyFill="1" applyBorder="1" applyAlignment="1">
      <alignment horizontal="left" vertical="top" shrinkToFit="1"/>
    </xf>
    <xf numFmtId="0" fontId="34" fillId="26" borderId="139" xfId="0" applyFont="1" applyFill="1" applyBorder="1" applyAlignment="1">
      <alignment horizontal="left" vertical="top" wrapText="1" indent="1"/>
    </xf>
    <xf numFmtId="1" fontId="35" fillId="26" borderId="139" xfId="0" applyNumberFormat="1" applyFont="1" applyFill="1" applyBorder="1" applyAlignment="1">
      <alignment horizontal="right" vertical="top" shrinkToFit="1"/>
    </xf>
    <xf numFmtId="1" fontId="35" fillId="25" borderId="139" xfId="0" applyNumberFormat="1" applyFont="1" applyFill="1" applyBorder="1" applyAlignment="1">
      <alignment horizontal="left" vertical="top" shrinkToFit="1"/>
    </xf>
    <xf numFmtId="0" fontId="34" fillId="26" borderId="139" xfId="0" applyFont="1" applyFill="1" applyBorder="1" applyAlignment="1">
      <alignment horizontal="center" vertical="top" wrapText="1"/>
    </xf>
    <xf numFmtId="0" fontId="34" fillId="23" borderId="139" xfId="0" applyFont="1" applyFill="1" applyBorder="1" applyAlignment="1">
      <alignment horizontal="center" vertical="top" wrapText="1"/>
    </xf>
    <xf numFmtId="0" fontId="37" fillId="22" borderId="137" xfId="0" applyFont="1" applyFill="1" applyBorder="1" applyAlignment="1">
      <alignment horizontal="center" vertical="top" wrapText="1"/>
    </xf>
    <xf numFmtId="1" fontId="2" fillId="0" borderId="16" xfId="1" applyNumberFormat="1" applyBorder="1"/>
    <xf numFmtId="1" fontId="35" fillId="24" borderId="138" xfId="0" applyNumberFormat="1" applyFont="1" applyFill="1" applyBorder="1" applyAlignment="1">
      <alignment horizontal="left" vertical="top" shrinkToFit="1"/>
    </xf>
    <xf numFmtId="1" fontId="35" fillId="26" borderId="138" xfId="0" applyNumberFormat="1" applyFont="1" applyFill="1" applyBorder="1" applyAlignment="1">
      <alignment horizontal="left" vertical="top" shrinkToFit="1"/>
    </xf>
    <xf numFmtId="1" fontId="35" fillId="26" borderId="139" xfId="0" applyNumberFormat="1" applyFont="1" applyFill="1" applyBorder="1" applyAlignment="1">
      <alignment horizontal="left" vertical="top" shrinkToFit="1"/>
    </xf>
    <xf numFmtId="0" fontId="4" fillId="14" borderId="0" xfId="0" applyFont="1" applyFill="1" applyAlignment="1">
      <alignment horizontal="centerContinuous" vertical="top"/>
    </xf>
    <xf numFmtId="0" fontId="2" fillId="0" borderId="2" xfId="1" applyBorder="1"/>
    <xf numFmtId="0" fontId="0" fillId="19" borderId="0" xfId="0" applyFill="1" applyAlignment="1">
      <alignment horizontal="center"/>
    </xf>
    <xf numFmtId="3" fontId="0" fillId="0" borderId="0" xfId="0" applyNumberFormat="1"/>
    <xf numFmtId="0" fontId="7" fillId="5" borderId="140" xfId="0" applyFont="1" applyFill="1" applyBorder="1"/>
    <xf numFmtId="0" fontId="3" fillId="0" borderId="141" xfId="0" applyFont="1" applyBorder="1"/>
    <xf numFmtId="0" fontId="16" fillId="5" borderId="141" xfId="0" applyFont="1" applyFill="1" applyBorder="1" applyAlignment="1">
      <alignment horizontal="center"/>
    </xf>
    <xf numFmtId="0" fontId="7" fillId="0" borderId="141" xfId="0" applyFont="1" applyBorder="1" applyAlignment="1">
      <alignment horizontal="center"/>
    </xf>
    <xf numFmtId="0" fontId="7" fillId="0" borderId="142" xfId="0" applyFont="1" applyBorder="1" applyAlignment="1">
      <alignment horizontal="center"/>
    </xf>
    <xf numFmtId="4" fontId="4" fillId="5" borderId="143" xfId="0" applyNumberFormat="1" applyFont="1" applyFill="1" applyBorder="1"/>
    <xf numFmtId="166" fontId="3" fillId="13" borderId="141" xfId="0" applyNumberFormat="1" applyFont="1" applyFill="1" applyBorder="1" applyAlignment="1">
      <alignment horizontal="center"/>
    </xf>
    <xf numFmtId="166" fontId="6" fillId="17" borderId="141" xfId="0" applyNumberFormat="1" applyFont="1" applyFill="1" applyBorder="1" applyAlignment="1">
      <alignment horizontal="center"/>
    </xf>
    <xf numFmtId="166" fontId="3" fillId="13" borderId="144" xfId="0" applyNumberFormat="1" applyFont="1" applyFill="1" applyBorder="1" applyAlignment="1">
      <alignment horizontal="center"/>
    </xf>
    <xf numFmtId="4" fontId="17" fillId="5" borderId="140" xfId="0" applyNumberFormat="1" applyFont="1" applyFill="1" applyBorder="1" applyAlignment="1">
      <alignment horizontal="center"/>
    </xf>
    <xf numFmtId="4" fontId="3" fillId="5" borderId="141" xfId="0" applyNumberFormat="1" applyFont="1" applyFill="1" applyBorder="1" applyAlignment="1">
      <alignment horizontal="center"/>
    </xf>
    <xf numFmtId="4" fontId="7" fillId="5" borderId="142" xfId="0" applyNumberFormat="1" applyFont="1" applyFill="1" applyBorder="1" applyAlignment="1">
      <alignment horizontal="center"/>
    </xf>
    <xf numFmtId="3" fontId="7" fillId="5" borderId="142" xfId="0" applyNumberFormat="1" applyFont="1" applyFill="1" applyBorder="1" applyAlignment="1">
      <alignment horizontal="center"/>
    </xf>
    <xf numFmtId="0" fontId="7" fillId="5" borderId="145" xfId="0" applyFont="1" applyFill="1" applyBorder="1"/>
    <xf numFmtId="0" fontId="16" fillId="5" borderId="146" xfId="0" applyFont="1" applyFill="1" applyBorder="1" applyAlignment="1">
      <alignment horizontal="center"/>
    </xf>
    <xf numFmtId="0" fontId="7" fillId="0" borderId="146" xfId="0" applyFont="1" applyBorder="1" applyAlignment="1">
      <alignment horizontal="center"/>
    </xf>
    <xf numFmtId="0" fontId="7" fillId="0" borderId="147" xfId="0" applyFont="1" applyBorder="1" applyAlignment="1">
      <alignment horizontal="center"/>
    </xf>
    <xf numFmtId="4" fontId="4" fillId="5" borderId="148" xfId="0" applyNumberFormat="1" applyFont="1" applyFill="1" applyBorder="1"/>
    <xf numFmtId="166" fontId="3" fillId="13" borderId="146" xfId="0" applyNumberFormat="1" applyFont="1" applyFill="1" applyBorder="1" applyAlignment="1">
      <alignment horizontal="center"/>
    </xf>
    <xf numFmtId="166" fontId="3" fillId="13" borderId="150" xfId="0" applyNumberFormat="1" applyFont="1" applyFill="1" applyBorder="1" applyAlignment="1">
      <alignment horizontal="center"/>
    </xf>
    <xf numFmtId="166" fontId="3" fillId="13" borderId="147" xfId="0" applyNumberFormat="1" applyFont="1" applyFill="1" applyBorder="1" applyAlignment="1">
      <alignment horizontal="center"/>
    </xf>
    <xf numFmtId="4" fontId="17" fillId="5" borderId="145" xfId="0" applyNumberFormat="1" applyFont="1" applyFill="1" applyBorder="1" applyAlignment="1">
      <alignment horizontal="center"/>
    </xf>
    <xf numFmtId="4" fontId="3" fillId="5" borderId="146" xfId="0" applyNumberFormat="1" applyFont="1" applyFill="1" applyBorder="1" applyAlignment="1">
      <alignment horizontal="center"/>
    </xf>
    <xf numFmtId="4" fontId="7" fillId="5" borderId="147" xfId="0" applyNumberFormat="1" applyFont="1" applyFill="1" applyBorder="1" applyAlignment="1">
      <alignment horizontal="center"/>
    </xf>
    <xf numFmtId="3" fontId="7" fillId="5" borderId="147" xfId="0" applyNumberFormat="1" applyFont="1" applyFill="1" applyBorder="1" applyAlignment="1">
      <alignment horizontal="center"/>
    </xf>
    <xf numFmtId="0" fontId="3" fillId="27" borderId="146" xfId="0" applyFont="1" applyFill="1" applyBorder="1"/>
    <xf numFmtId="0" fontId="3" fillId="27" borderId="5" xfId="0" applyFont="1" applyFill="1" applyBorder="1"/>
    <xf numFmtId="0" fontId="1" fillId="0" borderId="0" xfId="2"/>
    <xf numFmtId="165" fontId="27" fillId="0" borderId="28" xfId="2" applyNumberFormat="1" applyFont="1" applyBorder="1"/>
    <xf numFmtId="0" fontId="27" fillId="0" borderId="26" xfId="2" applyFont="1" applyBorder="1" applyAlignment="1">
      <alignment wrapText="1"/>
    </xf>
    <xf numFmtId="0" fontId="27" fillId="15" borderId="20" xfId="2" applyFont="1" applyFill="1" applyBorder="1"/>
    <xf numFmtId="0" fontId="27" fillId="15" borderId="2" xfId="2" applyFont="1" applyFill="1" applyBorder="1"/>
    <xf numFmtId="0" fontId="27" fillId="0" borderId="45" xfId="2" applyFont="1" applyBorder="1" applyAlignment="1">
      <alignment horizontal="centerContinuous"/>
    </xf>
    <xf numFmtId="0" fontId="27" fillId="0" borderId="85" xfId="2" applyFont="1" applyBorder="1" applyAlignment="1">
      <alignment horizontal="centerContinuous"/>
    </xf>
    <xf numFmtId="0" fontId="27" fillId="0" borderId="0" xfId="2" applyFont="1"/>
    <xf numFmtId="0" fontId="27" fillId="0" borderId="28" xfId="2" applyFont="1" applyBorder="1"/>
    <xf numFmtId="0" fontId="27" fillId="0" borderId="26" xfId="2" applyFont="1" applyBorder="1"/>
    <xf numFmtId="0" fontId="27" fillId="16" borderId="20" xfId="2" applyFont="1" applyFill="1" applyBorder="1"/>
    <xf numFmtId="0" fontId="27" fillId="16" borderId="2" xfId="2" applyFont="1" applyFill="1" applyBorder="1"/>
    <xf numFmtId="0" fontId="27" fillId="0" borderId="20" xfId="2" applyFont="1" applyBorder="1" applyAlignment="1">
      <alignment horizontal="centerContinuous"/>
    </xf>
    <xf numFmtId="0" fontId="27" fillId="0" borderId="2" xfId="2" applyFont="1" applyBorder="1" applyAlignment="1">
      <alignment horizontal="centerContinuous"/>
    </xf>
    <xf numFmtId="0" fontId="1" fillId="0" borderId="16" xfId="2" applyBorder="1"/>
    <xf numFmtId="1" fontId="1" fillId="0" borderId="0" xfId="2" applyNumberFormat="1"/>
    <xf numFmtId="2" fontId="1" fillId="17" borderId="123" xfId="2" applyNumberFormat="1" applyFill="1" applyBorder="1"/>
    <xf numFmtId="2" fontId="1" fillId="16" borderId="124" xfId="2" applyNumberFormat="1" applyFill="1" applyBorder="1"/>
    <xf numFmtId="2" fontId="1" fillId="15" borderId="124" xfId="2" applyNumberFormat="1" applyFill="1" applyBorder="1"/>
    <xf numFmtId="165" fontId="1" fillId="0" borderId="125" xfId="2" applyNumberFormat="1" applyBorder="1"/>
    <xf numFmtId="1" fontId="1" fillId="0" borderId="136" xfId="2" applyNumberFormat="1" applyBorder="1" applyAlignment="1">
      <alignment horizontal="center"/>
    </xf>
    <xf numFmtId="1" fontId="1" fillId="0" borderId="135" xfId="2" applyNumberFormat="1" applyBorder="1"/>
    <xf numFmtId="165" fontId="1" fillId="0" borderId="126" xfId="2" applyNumberFormat="1" applyBorder="1"/>
    <xf numFmtId="1" fontId="1" fillId="0" borderId="126" xfId="2" applyNumberFormat="1" applyBorder="1"/>
    <xf numFmtId="0" fontId="1" fillId="0" borderId="126" xfId="2" applyBorder="1"/>
    <xf numFmtId="0" fontId="1" fillId="0" borderId="127" xfId="2" applyBorder="1"/>
    <xf numFmtId="2" fontId="1" fillId="17" borderId="3" xfId="2" applyNumberFormat="1" applyFill="1" applyBorder="1"/>
    <xf numFmtId="2" fontId="1" fillId="16" borderId="5" xfId="2" applyNumberFormat="1" applyFill="1" applyBorder="1"/>
    <xf numFmtId="2" fontId="1" fillId="15" borderId="5" xfId="2" applyNumberFormat="1" applyFill="1" applyBorder="1"/>
    <xf numFmtId="165" fontId="1" fillId="0" borderId="17" xfId="2" applyNumberFormat="1" applyBorder="1"/>
    <xf numFmtId="1" fontId="1" fillId="0" borderId="18" xfId="2" applyNumberFormat="1" applyBorder="1" applyAlignment="1">
      <alignment horizontal="center"/>
    </xf>
    <xf numFmtId="1" fontId="1" fillId="0" borderId="51" xfId="2" applyNumberFormat="1" applyBorder="1"/>
    <xf numFmtId="165" fontId="1" fillId="0" borderId="128" xfId="2" applyNumberFormat="1" applyBorder="1"/>
    <xf numFmtId="1" fontId="1" fillId="0" borderId="128" xfId="2" applyNumberFormat="1" applyBorder="1"/>
    <xf numFmtId="0" fontId="1" fillId="17" borderId="128" xfId="2" applyFill="1" applyBorder="1"/>
    <xf numFmtId="0" fontId="1" fillId="0" borderId="129" xfId="2" applyBorder="1"/>
    <xf numFmtId="0" fontId="1" fillId="0" borderId="128" xfId="2" applyBorder="1"/>
    <xf numFmtId="2" fontId="1" fillId="17" borderId="130" xfId="2" applyNumberFormat="1" applyFill="1" applyBorder="1"/>
    <xf numFmtId="2" fontId="1" fillId="16" borderId="131" xfId="2" applyNumberFormat="1" applyFill="1" applyBorder="1"/>
    <xf numFmtId="165" fontId="1" fillId="0" borderId="73" xfId="2" applyNumberFormat="1" applyBorder="1"/>
    <xf numFmtId="1" fontId="1" fillId="0" borderId="108" xfId="2" applyNumberFormat="1" applyBorder="1"/>
    <xf numFmtId="165" fontId="1" fillId="0" borderId="132" xfId="2" applyNumberFormat="1" applyBorder="1"/>
    <xf numFmtId="1" fontId="1" fillId="0" borderId="132" xfId="2" applyNumberFormat="1" applyBorder="1"/>
    <xf numFmtId="0" fontId="1" fillId="17" borderId="132" xfId="2" applyFill="1" applyBorder="1"/>
    <xf numFmtId="0" fontId="1" fillId="0" borderId="133" xfId="2" applyBorder="1"/>
    <xf numFmtId="164" fontId="8" fillId="17" borderId="112" xfId="2" applyNumberFormat="1" applyFont="1" applyFill="1" applyBorder="1" applyAlignment="1">
      <alignment horizontal="center"/>
    </xf>
    <xf numFmtId="0" fontId="28" fillId="16" borderId="64" xfId="2" applyFont="1" applyFill="1" applyBorder="1" applyAlignment="1">
      <alignment horizontal="center"/>
    </xf>
    <xf numFmtId="0" fontId="28" fillId="15" borderId="64" xfId="2" applyFont="1" applyFill="1" applyBorder="1" applyAlignment="1">
      <alignment horizontal="center"/>
    </xf>
    <xf numFmtId="0" fontId="28" fillId="0" borderId="63" xfId="2" applyFont="1" applyBorder="1" applyAlignment="1">
      <alignment horizontal="center"/>
    </xf>
    <xf numFmtId="0" fontId="27" fillId="0" borderId="134" xfId="2" applyFont="1" applyBorder="1" applyAlignment="1">
      <alignment horizontal="center"/>
    </xf>
    <xf numFmtId="0" fontId="27" fillId="0" borderId="28" xfId="2" applyFont="1" applyBorder="1" applyAlignment="1">
      <alignment horizontal="center"/>
    </xf>
    <xf numFmtId="0" fontId="27" fillId="0" borderId="27" xfId="2" applyFont="1" applyBorder="1" applyAlignment="1">
      <alignment horizontal="center"/>
    </xf>
    <xf numFmtId="0" fontId="27" fillId="0" borderId="26" xfId="2" applyFont="1" applyBorder="1" applyAlignment="1">
      <alignment horizontal="center"/>
    </xf>
    <xf numFmtId="0" fontId="27" fillId="14" borderId="92" xfId="2" applyFont="1" applyFill="1" applyBorder="1" applyAlignment="1">
      <alignment horizontal="center"/>
    </xf>
    <xf numFmtId="0" fontId="29" fillId="16" borderId="72" xfId="2" applyFont="1" applyFill="1" applyBorder="1"/>
    <xf numFmtId="164" fontId="8" fillId="17" borderId="22" xfId="2" applyNumberFormat="1" applyFont="1" applyFill="1" applyBorder="1" applyAlignment="1">
      <alignment horizontal="center"/>
    </xf>
    <xf numFmtId="0" fontId="28" fillId="16" borderId="21" xfId="2" applyFont="1" applyFill="1" applyBorder="1" applyAlignment="1">
      <alignment horizontal="center"/>
    </xf>
    <xf numFmtId="0" fontId="28" fillId="15" borderId="21" xfId="2" applyFont="1" applyFill="1" applyBorder="1" applyAlignment="1">
      <alignment horizontal="center"/>
    </xf>
    <xf numFmtId="0" fontId="28" fillId="0" borderId="19" xfId="2" applyFont="1" applyBorder="1" applyAlignment="1">
      <alignment horizontal="center"/>
    </xf>
    <xf numFmtId="0" fontId="27" fillId="0" borderId="23" xfId="2" applyFont="1" applyBorder="1" applyAlignment="1">
      <alignment horizontal="center"/>
    </xf>
    <xf numFmtId="0" fontId="27" fillId="0" borderId="45" xfId="2" applyFont="1" applyBorder="1" applyAlignment="1">
      <alignment horizontal="center"/>
    </xf>
    <xf numFmtId="0" fontId="27" fillId="0" borderId="16" xfId="2" applyFont="1" applyBorder="1" applyAlignment="1">
      <alignment horizontal="center"/>
    </xf>
    <xf numFmtId="0" fontId="1" fillId="0" borderId="85" xfId="2" applyBorder="1"/>
    <xf numFmtId="0" fontId="27" fillId="14" borderId="89" xfId="2" applyFont="1" applyFill="1" applyBorder="1" applyAlignment="1">
      <alignment horizontal="center"/>
    </xf>
    <xf numFmtId="0" fontId="29" fillId="16" borderId="55" xfId="2" applyFont="1" applyFill="1" applyBorder="1"/>
    <xf numFmtId="0" fontId="20" fillId="0" borderId="40" xfId="2" applyFont="1" applyBorder="1" applyAlignment="1">
      <alignment horizontal="centerContinuous" vertical="center"/>
    </xf>
    <xf numFmtId="0" fontId="27" fillId="0" borderId="39" xfId="2" applyFont="1" applyBorder="1" applyAlignment="1">
      <alignment horizontal="centerContinuous"/>
    </xf>
    <xf numFmtId="0" fontId="27" fillId="0" borderId="38" xfId="2" applyFont="1" applyBorder="1" applyAlignment="1">
      <alignment horizontal="centerContinuous"/>
    </xf>
    <xf numFmtId="0" fontId="27" fillId="0" borderId="40" xfId="2" applyFont="1" applyBorder="1" applyAlignment="1">
      <alignment horizontal="centerContinuous"/>
    </xf>
    <xf numFmtId="0" fontId="30" fillId="16" borderId="25" xfId="2" applyFont="1" applyFill="1" applyBorder="1" applyAlignment="1">
      <alignment horizontal="centerContinuous"/>
    </xf>
    <xf numFmtId="0" fontId="30" fillId="16" borderId="24" xfId="2" applyFont="1" applyFill="1" applyBorder="1" applyAlignment="1">
      <alignment horizontal="centerContinuous"/>
    </xf>
    <xf numFmtId="0" fontId="31" fillId="0" borderId="40" xfId="2" applyFont="1" applyBorder="1" applyAlignment="1">
      <alignment horizontal="centerContinuous"/>
    </xf>
    <xf numFmtId="0" fontId="31" fillId="0" borderId="39" xfId="2" applyFont="1" applyBorder="1" applyAlignment="1">
      <alignment horizontal="centerContinuous"/>
    </xf>
    <xf numFmtId="0" fontId="31" fillId="0" borderId="38" xfId="2" applyFont="1" applyBorder="1" applyAlignment="1">
      <alignment horizontal="centerContinuous"/>
    </xf>
    <xf numFmtId="166" fontId="6" fillId="17" borderId="71" xfId="0" applyNumberFormat="1" applyFont="1" applyFill="1" applyBorder="1" applyAlignment="1">
      <alignment horizontal="center"/>
    </xf>
    <xf numFmtId="166" fontId="6" fillId="17" borderId="3" xfId="0" applyNumberFormat="1" applyFont="1" applyFill="1" applyBorder="1" applyAlignment="1">
      <alignment horizontal="center"/>
    </xf>
    <xf numFmtId="0" fontId="7" fillId="5" borderId="151" xfId="0" applyFont="1" applyFill="1" applyBorder="1"/>
    <xf numFmtId="0" fontId="3" fillId="27" borderId="152" xfId="0" applyFont="1" applyFill="1" applyBorder="1"/>
    <xf numFmtId="0" fontId="16" fillId="5" borderId="152" xfId="0" applyFont="1" applyFill="1" applyBorder="1" applyAlignment="1">
      <alignment horizontal="center"/>
    </xf>
    <xf numFmtId="0" fontId="7" fillId="0" borderId="152" xfId="0" applyFont="1" applyBorder="1" applyAlignment="1">
      <alignment horizontal="center"/>
    </xf>
    <xf numFmtId="0" fontId="7" fillId="0" borderId="153" xfId="0" applyFont="1" applyBorder="1" applyAlignment="1">
      <alignment horizontal="center"/>
    </xf>
    <xf numFmtId="4" fontId="4" fillId="5" borderId="154" xfId="0" applyNumberFormat="1" applyFont="1" applyFill="1" applyBorder="1"/>
    <xf numFmtId="166" fontId="3" fillId="13" borderId="151" xfId="0" applyNumberFormat="1" applyFont="1" applyFill="1" applyBorder="1" applyAlignment="1">
      <alignment horizontal="center"/>
    </xf>
    <xf numFmtId="166" fontId="3" fillId="13" borderId="152" xfId="0" applyNumberFormat="1" applyFont="1" applyFill="1" applyBorder="1" applyAlignment="1">
      <alignment horizontal="center"/>
    </xf>
    <xf numFmtId="166" fontId="6" fillId="14" borderId="152" xfId="0" applyNumberFormat="1" applyFont="1" applyFill="1" applyBorder="1" applyAlignment="1">
      <alignment horizontal="center"/>
    </xf>
    <xf numFmtId="166" fontId="6" fillId="17" borderId="155" xfId="0" applyNumberFormat="1" applyFont="1" applyFill="1" applyBorder="1" applyAlignment="1">
      <alignment horizontal="center"/>
    </xf>
    <xf numFmtId="166" fontId="3" fillId="13" borderId="156" xfId="0" applyNumberFormat="1" applyFont="1" applyFill="1" applyBorder="1" applyAlignment="1">
      <alignment horizontal="center"/>
    </xf>
    <xf numFmtId="166" fontId="3" fillId="13" borderId="153" xfId="0" applyNumberFormat="1" applyFont="1" applyFill="1" applyBorder="1" applyAlignment="1">
      <alignment horizontal="center"/>
    </xf>
    <xf numFmtId="4" fontId="17" fillId="5" borderId="151" xfId="0" applyNumberFormat="1" applyFont="1" applyFill="1" applyBorder="1" applyAlignment="1">
      <alignment horizontal="center"/>
    </xf>
    <xf numFmtId="4" fontId="3" fillId="5" borderId="152" xfId="0" applyNumberFormat="1" applyFont="1" applyFill="1" applyBorder="1" applyAlignment="1">
      <alignment horizontal="center"/>
    </xf>
    <xf numFmtId="4" fontId="7" fillId="5" borderId="153" xfId="0" applyNumberFormat="1" applyFont="1" applyFill="1" applyBorder="1" applyAlignment="1">
      <alignment horizontal="center"/>
    </xf>
    <xf numFmtId="3" fontId="7" fillId="5" borderId="153" xfId="0" applyNumberFormat="1" applyFont="1" applyFill="1" applyBorder="1" applyAlignment="1">
      <alignment horizontal="center"/>
    </xf>
    <xf numFmtId="166" fontId="3" fillId="13" borderId="140" xfId="0" applyNumberFormat="1" applyFont="1" applyFill="1" applyBorder="1" applyAlignment="1">
      <alignment horizontal="center"/>
    </xf>
    <xf numFmtId="166" fontId="6" fillId="17" borderId="142" xfId="0" applyNumberFormat="1" applyFont="1" applyFill="1" applyBorder="1" applyAlignment="1">
      <alignment horizontal="center"/>
    </xf>
    <xf numFmtId="166" fontId="3" fillId="0" borderId="145" xfId="0" applyNumberFormat="1" applyFont="1" applyBorder="1" applyAlignment="1">
      <alignment horizontal="center"/>
    </xf>
    <xf numFmtId="166" fontId="6" fillId="17" borderId="146" xfId="0" applyNumberFormat="1" applyFont="1" applyFill="1" applyBorder="1" applyAlignment="1">
      <alignment horizontal="center"/>
    </xf>
    <xf numFmtId="166" fontId="3" fillId="13" borderId="149" xfId="0" applyNumberFormat="1" applyFont="1" applyFill="1" applyBorder="1" applyAlignment="1">
      <alignment horizontal="center"/>
    </xf>
  </cellXfs>
  <cellStyles count="3">
    <cellStyle name="Normale" xfId="0" builtinId="0"/>
    <cellStyle name="Normale 2" xfId="1" xr:uid="{00000000-0005-0000-0000-000001000000}"/>
    <cellStyle name="Normale 2 2" xfId="2" xr:uid="{00000000-0005-0000-0000-000002000000}"/>
  </cellStyles>
  <dxfs count="2"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65727</xdr:colOff>
      <xdr:row>67</xdr:row>
      <xdr:rowOff>17712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580952" cy="10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52"/>
  <sheetViews>
    <sheetView tabSelected="1" workbookViewId="0">
      <pane ySplit="9" topLeftCell="A10" activePane="bottomLeft" state="frozen"/>
      <selection pane="bottomLeft" activeCell="E6" sqref="E6"/>
    </sheetView>
  </sheetViews>
  <sheetFormatPr defaultRowHeight="12.75"/>
  <cols>
    <col min="1" max="1" width="4.28515625" style="5" customWidth="1"/>
    <col min="2" max="2" width="22.7109375" style="5" customWidth="1"/>
    <col min="3" max="3" width="10.7109375" style="5" customWidth="1"/>
    <col min="4" max="4" width="6.7109375" style="5" customWidth="1"/>
    <col min="5" max="5" width="9.5703125" style="5" customWidth="1"/>
    <col min="6" max="6" width="7.7109375" style="5" customWidth="1"/>
    <col min="7" max="26" width="6.7109375" style="5" customWidth="1"/>
    <col min="27" max="30" width="7.7109375" style="5" customWidth="1"/>
    <col min="31" max="31" width="4.7109375" customWidth="1"/>
    <col min="32" max="34" width="10.7109375" customWidth="1"/>
    <col min="35" max="49" width="6.7109375" customWidth="1"/>
    <col min="50" max="50" width="10.7109375" customWidth="1"/>
    <col min="51" max="51" width="4.7109375" customWidth="1"/>
    <col min="52" max="81" width="6.7109375" customWidth="1"/>
    <col min="82" max="82" width="10.7109375" customWidth="1"/>
    <col min="83" max="83" width="4.7109375" customWidth="1"/>
    <col min="84" max="84" width="15.7109375" customWidth="1"/>
  </cols>
  <sheetData>
    <row r="1" spans="1:84" ht="27" thickBot="1">
      <c r="A1" s="175" t="s">
        <v>112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7"/>
      <c r="AE1" s="3"/>
    </row>
    <row r="2" spans="1:84" ht="15">
      <c r="A2" s="368" t="s">
        <v>109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70"/>
      <c r="AE2" s="371"/>
    </row>
    <row r="3" spans="1:84" ht="21" thickBot="1">
      <c r="A3" s="372" t="s">
        <v>10</v>
      </c>
      <c r="B3" s="373"/>
      <c r="C3" s="373"/>
      <c r="D3" s="373"/>
      <c r="E3" s="373"/>
      <c r="F3" s="373"/>
      <c r="G3" s="373"/>
      <c r="H3" s="374"/>
      <c r="I3" s="374"/>
      <c r="J3" s="374"/>
      <c r="K3" s="375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5"/>
      <c r="AA3" s="373"/>
      <c r="AB3" s="373"/>
      <c r="AC3" s="373"/>
      <c r="AD3" s="376"/>
      <c r="AE3" s="371"/>
    </row>
    <row r="4" spans="1:84" ht="18.75" thickBot="1">
      <c r="A4" s="377" t="s">
        <v>113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9"/>
      <c r="AE4" s="371"/>
      <c r="AG4" s="5"/>
      <c r="AH4" s="380"/>
      <c r="AI4" s="120" t="s">
        <v>22</v>
      </c>
      <c r="AJ4" s="121"/>
      <c r="AK4" s="121"/>
      <c r="AL4" s="121"/>
      <c r="AM4" s="121"/>
      <c r="AN4" s="121"/>
      <c r="AO4" s="121"/>
      <c r="AP4" s="121"/>
      <c r="AQ4" s="121"/>
      <c r="AR4" s="122"/>
      <c r="AS4" s="136"/>
      <c r="AT4" s="137"/>
      <c r="AU4" s="137"/>
      <c r="AV4" s="137"/>
      <c r="AW4" s="138"/>
      <c r="AX4" s="139" t="s">
        <v>35</v>
      </c>
      <c r="AY4" s="12"/>
      <c r="AZ4" s="86" t="s">
        <v>40</v>
      </c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8"/>
      <c r="BT4" s="68"/>
      <c r="BU4" s="69"/>
      <c r="BV4" s="69"/>
      <c r="BW4" s="69"/>
      <c r="BX4" s="69"/>
      <c r="BY4" s="69"/>
      <c r="BZ4" s="69"/>
      <c r="CA4" s="69"/>
      <c r="CB4" s="69"/>
      <c r="CC4" s="70"/>
      <c r="CD4" s="71" t="s">
        <v>35</v>
      </c>
      <c r="CF4" s="233" t="s">
        <v>78</v>
      </c>
    </row>
    <row r="5" spans="1:84" ht="18.75" thickBot="1">
      <c r="A5" s="377" t="s">
        <v>115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9"/>
      <c r="AE5" s="371"/>
      <c r="AG5" s="5"/>
      <c r="AH5" s="380"/>
      <c r="AI5" s="279"/>
      <c r="AJ5" s="280"/>
      <c r="AK5" s="280"/>
      <c r="AL5" s="280"/>
      <c r="AM5" s="280"/>
      <c r="AN5" s="280"/>
      <c r="AO5" s="280"/>
      <c r="AP5" s="280"/>
      <c r="AQ5" s="280"/>
      <c r="AR5" s="281"/>
      <c r="AS5" s="282"/>
      <c r="AT5" s="283"/>
      <c r="AU5" s="283"/>
      <c r="AV5" s="283"/>
      <c r="AW5" s="284"/>
      <c r="AX5" s="143"/>
      <c r="AY5" s="12"/>
      <c r="AZ5" s="285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  <c r="BM5" s="286"/>
      <c r="BN5" s="286"/>
      <c r="BO5" s="286"/>
      <c r="BP5" s="286"/>
      <c r="BQ5" s="286"/>
      <c r="BR5" s="286"/>
      <c r="BS5" s="287"/>
      <c r="BT5" s="288"/>
      <c r="BU5" s="289"/>
      <c r="BV5" s="289"/>
      <c r="BW5" s="289"/>
      <c r="BX5" s="289"/>
      <c r="BY5" s="289"/>
      <c r="BZ5" s="289"/>
      <c r="CA5" s="289"/>
      <c r="CB5" s="289"/>
      <c r="CC5" s="290"/>
      <c r="CD5" s="75"/>
      <c r="CF5" s="234"/>
    </row>
    <row r="6" spans="1:84" ht="18.75" thickBot="1">
      <c r="A6" s="377" t="s">
        <v>114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9"/>
      <c r="AE6" s="371"/>
      <c r="AG6" s="5"/>
      <c r="AH6" s="380"/>
      <c r="AI6" s="279"/>
      <c r="AJ6" s="280"/>
      <c r="AK6" s="280"/>
      <c r="AL6" s="280"/>
      <c r="AM6" s="280"/>
      <c r="AN6" s="280"/>
      <c r="AO6" s="280"/>
      <c r="AP6" s="280"/>
      <c r="AQ6" s="280"/>
      <c r="AR6" s="281"/>
      <c r="AS6" s="282"/>
      <c r="AT6" s="283"/>
      <c r="AU6" s="283"/>
      <c r="AV6" s="283"/>
      <c r="AW6" s="284"/>
      <c r="AX6" s="143"/>
      <c r="AY6" s="12"/>
      <c r="AZ6" s="285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7"/>
      <c r="BT6" s="288"/>
      <c r="BU6" s="289"/>
      <c r="BV6" s="289"/>
      <c r="BW6" s="289"/>
      <c r="BX6" s="289"/>
      <c r="BY6" s="289"/>
      <c r="BZ6" s="289"/>
      <c r="CA6" s="289"/>
      <c r="CB6" s="289"/>
      <c r="CC6" s="290"/>
      <c r="CD6" s="75"/>
      <c r="CF6" s="234"/>
    </row>
    <row r="7" spans="1:84" ht="16.5" thickBot="1">
      <c r="A7" s="381" t="s">
        <v>302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3"/>
      <c r="O7" s="382"/>
      <c r="P7" s="382"/>
      <c r="Q7" s="382"/>
      <c r="R7" s="382"/>
      <c r="S7" s="382"/>
      <c r="T7" s="383"/>
      <c r="U7" s="383"/>
      <c r="V7" s="383"/>
      <c r="W7" s="382"/>
      <c r="X7" s="382"/>
      <c r="Y7" s="382"/>
      <c r="Z7" s="382"/>
      <c r="AA7" s="382"/>
      <c r="AB7" s="382"/>
      <c r="AC7" s="382"/>
      <c r="AD7" s="384"/>
      <c r="AE7" s="371"/>
      <c r="AF7" s="385" t="s">
        <v>7</v>
      </c>
      <c r="AG7" s="435" t="s">
        <v>7</v>
      </c>
      <c r="AH7" s="386" t="s">
        <v>26</v>
      </c>
      <c r="AI7" s="51" t="s">
        <v>23</v>
      </c>
      <c r="AJ7" s="52"/>
      <c r="AK7" s="52"/>
      <c r="AL7" s="52"/>
      <c r="AM7" s="52"/>
      <c r="AN7" s="52"/>
      <c r="AO7" s="52"/>
      <c r="AP7" s="52"/>
      <c r="AQ7" s="52"/>
      <c r="AR7" s="123"/>
      <c r="AS7" s="140" t="s">
        <v>38</v>
      </c>
      <c r="AT7" s="141"/>
      <c r="AU7" s="141"/>
      <c r="AV7" s="141"/>
      <c r="AW7" s="142"/>
      <c r="AX7" s="143" t="s">
        <v>37</v>
      </c>
      <c r="AZ7" s="89" t="s">
        <v>0</v>
      </c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1"/>
      <c r="BT7" s="72" t="s">
        <v>38</v>
      </c>
      <c r="BU7" s="73"/>
      <c r="BV7" s="73"/>
      <c r="BW7" s="73"/>
      <c r="BX7" s="73"/>
      <c r="BY7" s="73"/>
      <c r="BZ7" s="73"/>
      <c r="CA7" s="73"/>
      <c r="CB7" s="73"/>
      <c r="CC7" s="74"/>
      <c r="CD7" s="75" t="s">
        <v>37</v>
      </c>
      <c r="CF7" s="234" t="s">
        <v>79</v>
      </c>
    </row>
    <row r="8" spans="1:84" ht="15" customHeight="1">
      <c r="A8" s="31"/>
      <c r="B8" s="32" t="s">
        <v>5</v>
      </c>
      <c r="C8" s="33" t="s">
        <v>6</v>
      </c>
      <c r="D8" s="387" t="s">
        <v>110</v>
      </c>
      <c r="E8" s="34" t="s">
        <v>107</v>
      </c>
      <c r="F8" s="35" t="s">
        <v>7</v>
      </c>
      <c r="G8" s="36" t="s">
        <v>19</v>
      </c>
      <c r="H8" s="37" t="s">
        <v>18</v>
      </c>
      <c r="I8" s="38" t="s">
        <v>17</v>
      </c>
      <c r="J8" s="39" t="s">
        <v>14</v>
      </c>
      <c r="K8" s="37" t="s">
        <v>15</v>
      </c>
      <c r="L8" s="38" t="s">
        <v>16</v>
      </c>
      <c r="M8" s="39" t="s">
        <v>19</v>
      </c>
      <c r="N8" s="37" t="s">
        <v>18</v>
      </c>
      <c r="O8" s="38" t="s">
        <v>17</v>
      </c>
      <c r="P8" s="46" t="s">
        <v>14</v>
      </c>
      <c r="Q8" s="47" t="s">
        <v>15</v>
      </c>
      <c r="R8" s="38" t="s">
        <v>16</v>
      </c>
      <c r="S8" s="39" t="s">
        <v>19</v>
      </c>
      <c r="T8" s="37" t="s">
        <v>18</v>
      </c>
      <c r="U8" s="38" t="s">
        <v>17</v>
      </c>
      <c r="V8" s="39" t="s">
        <v>16</v>
      </c>
      <c r="W8" s="37" t="s">
        <v>14</v>
      </c>
      <c r="X8" s="38" t="s">
        <v>15</v>
      </c>
      <c r="Y8" s="39" t="s">
        <v>19</v>
      </c>
      <c r="Z8" s="40" t="s">
        <v>18</v>
      </c>
      <c r="AA8" s="41" t="s">
        <v>20</v>
      </c>
      <c r="AB8" s="50"/>
      <c r="AC8" s="42"/>
      <c r="AD8" s="35" t="s">
        <v>46</v>
      </c>
      <c r="AE8" s="2"/>
      <c r="AF8" s="159" t="s">
        <v>28</v>
      </c>
      <c r="AG8" s="436" t="s">
        <v>24</v>
      </c>
      <c r="AH8" s="160" t="s">
        <v>24</v>
      </c>
      <c r="AI8" s="124" t="str">
        <f t="shared" ref="AI8:AI9" si="0">G8</f>
        <v>3'+2"</v>
      </c>
      <c r="AJ8" s="125" t="str">
        <f t="shared" ref="AJ8:AJ9" si="1">H8</f>
        <v>7'+3"</v>
      </c>
      <c r="AK8" s="125" t="str">
        <f t="shared" ref="AK8:AK9" si="2">I8</f>
        <v>10'+3"</v>
      </c>
      <c r="AL8" s="125" t="str">
        <f t="shared" ref="AL8:AL9" si="3">J8</f>
        <v>5'</v>
      </c>
      <c r="AM8" s="125" t="str">
        <f t="shared" ref="AM8:AM9" si="4">K8</f>
        <v>10'</v>
      </c>
      <c r="AN8" s="125" t="str">
        <f t="shared" ref="AN8:AN9" si="5">L8</f>
        <v>15'</v>
      </c>
      <c r="AO8" s="125" t="str">
        <f t="shared" ref="AO8:AO9" si="6">M8</f>
        <v>3'+2"</v>
      </c>
      <c r="AP8" s="125" t="str">
        <f t="shared" ref="AP8:AP9" si="7">N8</f>
        <v>7'+3"</v>
      </c>
      <c r="AQ8" s="125" t="str">
        <f t="shared" ref="AQ8:AQ9" si="8">O8</f>
        <v>10'+3"</v>
      </c>
      <c r="AR8" s="126" t="str">
        <f t="shared" ref="AR8:AR9" si="9">P8</f>
        <v>5'</v>
      </c>
      <c r="AS8" s="144" t="s">
        <v>39</v>
      </c>
      <c r="AT8" s="145"/>
      <c r="AU8" s="145"/>
      <c r="AV8" s="145"/>
      <c r="AW8" s="146"/>
      <c r="AX8" s="143" t="s">
        <v>34</v>
      </c>
      <c r="AZ8" s="99" t="str">
        <f t="shared" ref="AZ8:AZ9" si="10">G8</f>
        <v>3'+2"</v>
      </c>
      <c r="BA8" s="100" t="str">
        <f t="shared" ref="BA8:BA9" si="11">H8</f>
        <v>7'+3"</v>
      </c>
      <c r="BB8" s="100" t="str">
        <f t="shared" ref="BB8:BB9" si="12">I8</f>
        <v>10'+3"</v>
      </c>
      <c r="BC8" s="100" t="str">
        <f t="shared" ref="BC8:BC9" si="13">J8</f>
        <v>5'</v>
      </c>
      <c r="BD8" s="100" t="str">
        <f t="shared" ref="BD8:BD9" si="14">K8</f>
        <v>10'</v>
      </c>
      <c r="BE8" s="100" t="str">
        <f t="shared" ref="BE8:BE9" si="15">L8</f>
        <v>15'</v>
      </c>
      <c r="BF8" s="100" t="str">
        <f t="shared" ref="BF8:BF9" si="16">M8</f>
        <v>3'+2"</v>
      </c>
      <c r="BG8" s="100" t="str">
        <f t="shared" ref="BG8:BG9" si="17">N8</f>
        <v>7'+3"</v>
      </c>
      <c r="BH8" s="100" t="str">
        <f t="shared" ref="BH8:BH9" si="18">O8</f>
        <v>10'+3"</v>
      </c>
      <c r="BI8" s="100" t="str">
        <f t="shared" ref="BI8:BI9" si="19">P8</f>
        <v>5'</v>
      </c>
      <c r="BJ8" s="100" t="str">
        <f t="shared" ref="BJ8:BJ9" si="20">Q8</f>
        <v>10'</v>
      </c>
      <c r="BK8" s="100" t="str">
        <f t="shared" ref="BK8:BK9" si="21">R8</f>
        <v>15'</v>
      </c>
      <c r="BL8" s="100" t="str">
        <f t="shared" ref="BL8:BL9" si="22">S8</f>
        <v>3'+2"</v>
      </c>
      <c r="BM8" s="100" t="str">
        <f t="shared" ref="BM8:BM9" si="23">T8</f>
        <v>7'+3"</v>
      </c>
      <c r="BN8" s="100" t="str">
        <f t="shared" ref="BN8:BN9" si="24">U8</f>
        <v>10'+3"</v>
      </c>
      <c r="BO8" s="100" t="str">
        <f t="shared" ref="BO8:BO9" si="25">V8</f>
        <v>15'</v>
      </c>
      <c r="BP8" s="100" t="str">
        <f t="shared" ref="BP8:BP9" si="26">W8</f>
        <v>5'</v>
      </c>
      <c r="BQ8" s="100" t="str">
        <f t="shared" ref="BQ8:BQ9" si="27">X8</f>
        <v>10'</v>
      </c>
      <c r="BR8" s="100" t="str">
        <f t="shared" ref="BR8:BR9" si="28">Y8</f>
        <v>3'+2"</v>
      </c>
      <c r="BS8" s="101" t="str">
        <f t="shared" ref="BS8:BS9" si="29">Z8</f>
        <v>7'+3"</v>
      </c>
      <c r="BT8" s="76" t="s">
        <v>41</v>
      </c>
      <c r="BU8" s="77"/>
      <c r="BV8" s="77"/>
      <c r="BW8" s="77"/>
      <c r="BX8" s="77"/>
      <c r="BY8" s="77"/>
      <c r="BZ8" s="77"/>
      <c r="CA8" s="77"/>
      <c r="CB8" s="77"/>
      <c r="CC8" s="78"/>
      <c r="CD8" s="75" t="s">
        <v>34</v>
      </c>
      <c r="CF8" s="234" t="s">
        <v>80</v>
      </c>
    </row>
    <row r="9" spans="1:84" ht="15" customHeight="1" thickBot="1">
      <c r="A9" s="209"/>
      <c r="B9" s="431"/>
      <c r="C9" s="210"/>
      <c r="D9" s="210" t="s">
        <v>111</v>
      </c>
      <c r="E9" s="388" t="s">
        <v>317</v>
      </c>
      <c r="F9" s="211" t="s">
        <v>8</v>
      </c>
      <c r="G9" s="212">
        <v>45924</v>
      </c>
      <c r="H9" s="213">
        <v>45938</v>
      </c>
      <c r="I9" s="214">
        <v>45945</v>
      </c>
      <c r="J9" s="215">
        <v>45952</v>
      </c>
      <c r="K9" s="213">
        <v>45959</v>
      </c>
      <c r="L9" s="214">
        <v>45973</v>
      </c>
      <c r="M9" s="215">
        <v>45980</v>
      </c>
      <c r="N9" s="213">
        <v>45987</v>
      </c>
      <c r="O9" s="214">
        <v>46001</v>
      </c>
      <c r="P9" s="216">
        <v>46008</v>
      </c>
      <c r="Q9" s="217">
        <v>46036</v>
      </c>
      <c r="R9" s="214">
        <v>46043</v>
      </c>
      <c r="S9" s="215">
        <v>46050</v>
      </c>
      <c r="T9" s="213">
        <v>46064</v>
      </c>
      <c r="U9" s="214">
        <v>46071</v>
      </c>
      <c r="V9" s="215">
        <v>46078</v>
      </c>
      <c r="W9" s="213">
        <v>46092</v>
      </c>
      <c r="X9" s="214">
        <v>46099</v>
      </c>
      <c r="Y9" s="215">
        <v>46106</v>
      </c>
      <c r="Z9" s="218">
        <v>46120</v>
      </c>
      <c r="AA9" s="219" t="s">
        <v>12</v>
      </c>
      <c r="AB9" s="220" t="s">
        <v>32</v>
      </c>
      <c r="AC9" s="221" t="s">
        <v>33</v>
      </c>
      <c r="AD9" s="211" t="s">
        <v>47</v>
      </c>
      <c r="AE9" s="2"/>
      <c r="AF9" s="161" t="s">
        <v>27</v>
      </c>
      <c r="AG9" s="437" t="s">
        <v>25</v>
      </c>
      <c r="AH9" s="162" t="s">
        <v>25</v>
      </c>
      <c r="AI9" s="127">
        <f t="shared" si="0"/>
        <v>45924</v>
      </c>
      <c r="AJ9" s="128">
        <f t="shared" si="1"/>
        <v>45938</v>
      </c>
      <c r="AK9" s="128">
        <f t="shared" si="2"/>
        <v>45945</v>
      </c>
      <c r="AL9" s="128">
        <f t="shared" si="3"/>
        <v>45952</v>
      </c>
      <c r="AM9" s="128">
        <f t="shared" si="4"/>
        <v>45959</v>
      </c>
      <c r="AN9" s="128">
        <f t="shared" si="5"/>
        <v>45973</v>
      </c>
      <c r="AO9" s="128">
        <f t="shared" si="6"/>
        <v>45980</v>
      </c>
      <c r="AP9" s="128">
        <f t="shared" si="7"/>
        <v>45987</v>
      </c>
      <c r="AQ9" s="128">
        <f t="shared" si="8"/>
        <v>46001</v>
      </c>
      <c r="AR9" s="129">
        <f t="shared" si="9"/>
        <v>46008</v>
      </c>
      <c r="AS9" s="53">
        <v>1</v>
      </c>
      <c r="AT9" s="54">
        <v>2</v>
      </c>
      <c r="AU9" s="54">
        <v>3</v>
      </c>
      <c r="AV9" s="54">
        <v>4</v>
      </c>
      <c r="AW9" s="55">
        <v>5</v>
      </c>
      <c r="AX9" s="147" t="s">
        <v>36</v>
      </c>
      <c r="AZ9" s="92">
        <f t="shared" si="10"/>
        <v>45924</v>
      </c>
      <c r="BA9" s="102">
        <f t="shared" si="11"/>
        <v>45938</v>
      </c>
      <c r="BB9" s="102">
        <f t="shared" si="12"/>
        <v>45945</v>
      </c>
      <c r="BC9" s="102">
        <f t="shared" si="13"/>
        <v>45952</v>
      </c>
      <c r="BD9" s="102">
        <f t="shared" si="14"/>
        <v>45959</v>
      </c>
      <c r="BE9" s="102">
        <f t="shared" si="15"/>
        <v>45973</v>
      </c>
      <c r="BF9" s="102">
        <f t="shared" si="16"/>
        <v>45980</v>
      </c>
      <c r="BG9" s="102">
        <f t="shared" si="17"/>
        <v>45987</v>
      </c>
      <c r="BH9" s="102">
        <f t="shared" si="18"/>
        <v>46001</v>
      </c>
      <c r="BI9" s="102">
        <f t="shared" si="19"/>
        <v>46008</v>
      </c>
      <c r="BJ9" s="102">
        <f t="shared" si="20"/>
        <v>46036</v>
      </c>
      <c r="BK9" s="102">
        <f t="shared" si="21"/>
        <v>46043</v>
      </c>
      <c r="BL9" s="102">
        <f t="shared" si="22"/>
        <v>46050</v>
      </c>
      <c r="BM9" s="102">
        <f t="shared" si="23"/>
        <v>46064</v>
      </c>
      <c r="BN9" s="102">
        <f t="shared" si="24"/>
        <v>46071</v>
      </c>
      <c r="BO9" s="102">
        <f t="shared" si="25"/>
        <v>46078</v>
      </c>
      <c r="BP9" s="102">
        <f t="shared" si="26"/>
        <v>46092</v>
      </c>
      <c r="BQ9" s="102">
        <f t="shared" si="27"/>
        <v>46099</v>
      </c>
      <c r="BR9" s="102">
        <f t="shared" si="28"/>
        <v>46106</v>
      </c>
      <c r="BS9" s="103">
        <f t="shared" si="29"/>
        <v>46120</v>
      </c>
      <c r="BT9" s="79">
        <v>1</v>
      </c>
      <c r="BU9" s="80">
        <v>2</v>
      </c>
      <c r="BV9" s="80">
        <v>3</v>
      </c>
      <c r="BW9" s="80">
        <v>4</v>
      </c>
      <c r="BX9" s="80">
        <v>5</v>
      </c>
      <c r="BY9" s="80">
        <v>6</v>
      </c>
      <c r="BZ9" s="80">
        <v>7</v>
      </c>
      <c r="CA9" s="80">
        <v>8</v>
      </c>
      <c r="CB9" s="80">
        <v>9</v>
      </c>
      <c r="CC9" s="81">
        <v>10</v>
      </c>
      <c r="CD9" s="82" t="s">
        <v>36</v>
      </c>
      <c r="CF9" s="235" t="s">
        <v>81</v>
      </c>
    </row>
    <row r="10" spans="1:84" ht="13.5" thickTop="1">
      <c r="A10" s="222">
        <f t="shared" ref="A10:A41" si="30">A9+1</f>
        <v>1</v>
      </c>
      <c r="B10" s="432" t="s">
        <v>239</v>
      </c>
      <c r="C10" s="223" t="str">
        <f>VLOOKUP(E10,Fasce!$A$3:$B$8,2)</f>
        <v>1800-2000</v>
      </c>
      <c r="D10" s="224">
        <f>IF(C10="--","",COUNTIF($C$10:$C10,C10))</f>
        <v>1</v>
      </c>
      <c r="E10" s="225">
        <f>VLOOKUP(B10,Anagrafica!$B$3:$D$94,3,FALSE)</f>
        <v>1914</v>
      </c>
      <c r="F10" s="360">
        <f t="shared" ref="F10:F41" si="31">IF(B10&lt;&gt;"",AG10,"")</f>
        <v>723.25519671056668</v>
      </c>
      <c r="G10" s="440"/>
      <c r="H10" s="442">
        <v>56.632222222222225</v>
      </c>
      <c r="I10" s="267"/>
      <c r="J10" s="442">
        <v>72.503550295857991</v>
      </c>
      <c r="K10" s="267">
        <v>44.360246913580248</v>
      </c>
      <c r="L10" s="267">
        <v>43.104256055363322</v>
      </c>
      <c r="M10" s="267"/>
      <c r="N10" s="267"/>
      <c r="O10" s="406">
        <v>80</v>
      </c>
      <c r="P10" s="357">
        <v>55.134693877551022</v>
      </c>
      <c r="Q10" s="358">
        <v>42.262812499999995</v>
      </c>
      <c r="R10" s="267">
        <v>70.00534626038781</v>
      </c>
      <c r="S10" s="442">
        <v>70.515312499999993</v>
      </c>
      <c r="T10" s="406">
        <v>80</v>
      </c>
      <c r="U10" s="265">
        <v>61.769999999999996</v>
      </c>
      <c r="V10" s="406">
        <v>80</v>
      </c>
      <c r="W10" s="406">
        <v>80</v>
      </c>
      <c r="X10" s="267">
        <v>50.436805555555559</v>
      </c>
      <c r="Y10" s="267">
        <v>48.64</v>
      </c>
      <c r="Z10" s="571">
        <v>71.828765432098763</v>
      </c>
      <c r="AA10" s="362">
        <f t="shared" ref="AA10:AA41" si="32">SUM(G10:Z10)</f>
        <v>1007.1940116126168</v>
      </c>
      <c r="AB10" s="363">
        <f t="shared" ref="AB10:AB41" si="33">AF10</f>
        <v>308.63071330921144</v>
      </c>
      <c r="AC10" s="364">
        <f t="shared" ref="AC10:AC41" si="34">AG10</f>
        <v>723.25519671056668</v>
      </c>
      <c r="AD10" s="226">
        <f t="shared" ref="AD10:AD41" si="35">COUNTA(G10:Z10)</f>
        <v>16</v>
      </c>
      <c r="AE10" s="2"/>
      <c r="AF10" s="163">
        <f t="shared" ref="AF10:AF41" si="36">SUM(AS10:AW10)</f>
        <v>308.63071330921144</v>
      </c>
      <c r="AG10" s="163">
        <f t="shared" ref="AG10:AG41" si="37">SUM(BT10:CC10)</f>
        <v>723.25519671056668</v>
      </c>
      <c r="AH10" s="165" t="str">
        <f t="shared" ref="AH10:AH41" si="38">IF(COUNTIF(BT10:CC10,0)=0,"OK","NO!")</f>
        <v>OK</v>
      </c>
      <c r="AI10" s="130">
        <f t="shared" ref="AI10:AI41" si="39">G10</f>
        <v>0</v>
      </c>
      <c r="AJ10" s="131">
        <f t="shared" ref="AJ10:AJ41" si="40">H10</f>
        <v>56.632222222222225</v>
      </c>
      <c r="AK10" s="131">
        <f t="shared" ref="AK10:AK41" si="41">I10</f>
        <v>0</v>
      </c>
      <c r="AL10" s="131">
        <f t="shared" ref="AL10:AL41" si="42">J10</f>
        <v>72.503550295857991</v>
      </c>
      <c r="AM10" s="131">
        <f t="shared" ref="AM10:AM41" si="43">K10</f>
        <v>44.360246913580248</v>
      </c>
      <c r="AN10" s="131">
        <f t="shared" ref="AN10:AN41" si="44">L10</f>
        <v>43.104256055363322</v>
      </c>
      <c r="AO10" s="131">
        <f t="shared" ref="AO10:AO41" si="45">M10</f>
        <v>0</v>
      </c>
      <c r="AP10" s="131">
        <f t="shared" ref="AP10:AP41" si="46">N10</f>
        <v>0</v>
      </c>
      <c r="AQ10" s="131">
        <f t="shared" ref="AQ10:AQ41" si="47">O10</f>
        <v>80</v>
      </c>
      <c r="AR10" s="132">
        <f t="shared" ref="AR10:AR41" si="48">P10</f>
        <v>55.134693877551022</v>
      </c>
      <c r="AS10" s="148">
        <f t="shared" ref="AS10:AW19" si="49">LARGE($AI10:$AR10,AS$9)</f>
        <v>80</v>
      </c>
      <c r="AT10" s="149">
        <f t="shared" si="49"/>
        <v>72.503550295857991</v>
      </c>
      <c r="AU10" s="149">
        <f t="shared" si="49"/>
        <v>56.632222222222225</v>
      </c>
      <c r="AV10" s="149">
        <f t="shared" si="49"/>
        <v>55.134693877551022</v>
      </c>
      <c r="AW10" s="150">
        <f t="shared" si="49"/>
        <v>44.360246913580248</v>
      </c>
      <c r="AX10" s="270" t="str">
        <f t="shared" ref="AX10:AX41" si="50">IF(COUNTIF(AS10:AW10,0)=0,"Sì","NO!")</f>
        <v>Sì</v>
      </c>
      <c r="AZ10" s="227">
        <f t="shared" ref="AZ10:AZ41" si="51">G10</f>
        <v>0</v>
      </c>
      <c r="BA10" s="228">
        <f t="shared" ref="BA10:BA41" si="52">H10</f>
        <v>56.632222222222225</v>
      </c>
      <c r="BB10" s="228">
        <f t="shared" ref="BB10:BB41" si="53">I10</f>
        <v>0</v>
      </c>
      <c r="BC10" s="228">
        <f t="shared" ref="BC10:BC41" si="54">J10</f>
        <v>72.503550295857991</v>
      </c>
      <c r="BD10" s="228">
        <f t="shared" ref="BD10:BD41" si="55">K10</f>
        <v>44.360246913580248</v>
      </c>
      <c r="BE10" s="228">
        <f t="shared" ref="BE10:BE41" si="56">L10</f>
        <v>43.104256055363322</v>
      </c>
      <c r="BF10" s="228">
        <f t="shared" ref="BF10:BF41" si="57">M10</f>
        <v>0</v>
      </c>
      <c r="BG10" s="228">
        <f t="shared" ref="BG10:BG41" si="58">N10</f>
        <v>0</v>
      </c>
      <c r="BH10" s="228">
        <f t="shared" ref="BH10:BH41" si="59">O10</f>
        <v>80</v>
      </c>
      <c r="BI10" s="228">
        <f t="shared" ref="BI10:BI41" si="60">P10</f>
        <v>55.134693877551022</v>
      </c>
      <c r="BJ10" s="228">
        <f t="shared" ref="BJ10:BJ41" si="61">Q10</f>
        <v>42.262812499999995</v>
      </c>
      <c r="BK10" s="228">
        <f t="shared" ref="BK10:BK41" si="62">R10</f>
        <v>70.00534626038781</v>
      </c>
      <c r="BL10" s="228">
        <f t="shared" ref="BL10:BL41" si="63">S10</f>
        <v>70.515312499999993</v>
      </c>
      <c r="BM10" s="228">
        <f t="shared" ref="BM10:BM41" si="64">T10</f>
        <v>80</v>
      </c>
      <c r="BN10" s="228">
        <f t="shared" ref="BN10:BN41" si="65">U10</f>
        <v>61.769999999999996</v>
      </c>
      <c r="BO10" s="228">
        <f t="shared" ref="BO10:BO41" si="66">V10</f>
        <v>80</v>
      </c>
      <c r="BP10" s="228">
        <f t="shared" ref="BP10:BP41" si="67">W10</f>
        <v>80</v>
      </c>
      <c r="BQ10" s="228">
        <f t="shared" ref="BQ10:BQ41" si="68">X10</f>
        <v>50.436805555555559</v>
      </c>
      <c r="BR10" s="228">
        <f t="shared" ref="BR10:BR41" si="69">Y10</f>
        <v>48.64</v>
      </c>
      <c r="BS10" s="229">
        <f t="shared" ref="BS10:BS41" si="70">Z10</f>
        <v>71.828765432098763</v>
      </c>
      <c r="BT10" s="230">
        <f t="shared" ref="BT10:CC19" si="71">LARGE($AZ10:$BS10,BT$9)</f>
        <v>80</v>
      </c>
      <c r="BU10" s="231">
        <f t="shared" si="71"/>
        <v>80</v>
      </c>
      <c r="BV10" s="231">
        <f t="shared" si="71"/>
        <v>80</v>
      </c>
      <c r="BW10" s="231">
        <f t="shared" si="71"/>
        <v>80</v>
      </c>
      <c r="BX10" s="231">
        <f t="shared" si="71"/>
        <v>72.503550295857991</v>
      </c>
      <c r="BY10" s="231">
        <f t="shared" si="71"/>
        <v>71.828765432098763</v>
      </c>
      <c r="BZ10" s="231">
        <f t="shared" si="71"/>
        <v>70.515312499999993</v>
      </c>
      <c r="CA10" s="231">
        <f t="shared" si="71"/>
        <v>70.00534626038781</v>
      </c>
      <c r="CB10" s="231">
        <f t="shared" si="71"/>
        <v>61.769999999999996</v>
      </c>
      <c r="CC10" s="232">
        <f t="shared" si="71"/>
        <v>56.632222222222225</v>
      </c>
      <c r="CD10" s="271" t="str">
        <f t="shared" ref="CD10:CD41" si="72">IF(COUNTIF(BY10:CC10,0)=0,"Sì","NO!")</f>
        <v>Sì</v>
      </c>
      <c r="CF10" s="272" t="str">
        <f t="shared" ref="CF10:CF41" si="73">C10&amp;" - "&amp;AD10</f>
        <v>1800-2000 - 16</v>
      </c>
    </row>
    <row r="11" spans="1:84">
      <c r="A11" s="29">
        <f t="shared" si="30"/>
        <v>2</v>
      </c>
      <c r="B11" s="178" t="s">
        <v>235</v>
      </c>
      <c r="C11" s="30" t="str">
        <f>VLOOKUP(E11,Fasce!$A$3:$B$8,2)</f>
        <v>1800-2000</v>
      </c>
      <c r="D11" s="158">
        <f>IF(C11="--","",COUNTIF($C$10:$C11,C11))</f>
        <v>2</v>
      </c>
      <c r="E11" s="4">
        <f>VLOOKUP(B11,Anagrafica!$B$3:$D$94,3,FALSE)</f>
        <v>1825</v>
      </c>
      <c r="F11" s="361">
        <f t="shared" si="31"/>
        <v>717.29098856746305</v>
      </c>
      <c r="G11" s="441">
        <v>80</v>
      </c>
      <c r="H11" s="404">
        <v>61.93617283950617</v>
      </c>
      <c r="I11" s="265">
        <v>66.343550295857995</v>
      </c>
      <c r="J11" s="265">
        <v>23.77644970414201</v>
      </c>
      <c r="K11" s="265">
        <v>30.412098765432098</v>
      </c>
      <c r="L11" s="403">
        <v>78.97</v>
      </c>
      <c r="M11" s="404">
        <v>43.070246913580249</v>
      </c>
      <c r="N11" s="265">
        <v>49.454999999999998</v>
      </c>
      <c r="O11" s="265">
        <v>28.378888888888888</v>
      </c>
      <c r="P11" s="359">
        <v>17.927551020408163</v>
      </c>
      <c r="Q11" s="266">
        <v>31.2503125</v>
      </c>
      <c r="R11" s="265">
        <v>37.754598337950142</v>
      </c>
      <c r="S11" s="404">
        <v>61.121250000000003</v>
      </c>
      <c r="T11" s="265">
        <v>49.855000000000004</v>
      </c>
      <c r="U11" s="265"/>
      <c r="V11" s="265">
        <v>61.301249999999996</v>
      </c>
      <c r="W11" s="404">
        <v>72.188765432098762</v>
      </c>
      <c r="X11" s="403">
        <v>80</v>
      </c>
      <c r="Y11" s="404">
        <v>75.430000000000007</v>
      </c>
      <c r="Z11" s="403">
        <v>80</v>
      </c>
      <c r="AA11" s="365">
        <f t="shared" si="32"/>
        <v>1029.1711346978645</v>
      </c>
      <c r="AB11" s="366">
        <f t="shared" si="33"/>
        <v>336.70472313536413</v>
      </c>
      <c r="AC11" s="367">
        <f t="shared" si="34"/>
        <v>717.29098856746305</v>
      </c>
      <c r="AD11" s="169">
        <f t="shared" si="35"/>
        <v>19</v>
      </c>
      <c r="AE11" s="2"/>
      <c r="AF11" s="164">
        <f t="shared" si="36"/>
        <v>336.70472313536413</v>
      </c>
      <c r="AG11" s="164">
        <f t="shared" si="37"/>
        <v>717.29098856746305</v>
      </c>
      <c r="AH11" s="166" t="str">
        <f t="shared" si="38"/>
        <v>OK</v>
      </c>
      <c r="AI11" s="133">
        <f t="shared" si="39"/>
        <v>80</v>
      </c>
      <c r="AJ11" s="134">
        <f t="shared" si="40"/>
        <v>61.93617283950617</v>
      </c>
      <c r="AK11" s="134">
        <f t="shared" si="41"/>
        <v>66.343550295857995</v>
      </c>
      <c r="AL11" s="134">
        <f t="shared" si="42"/>
        <v>23.77644970414201</v>
      </c>
      <c r="AM11" s="134">
        <f t="shared" si="43"/>
        <v>30.412098765432098</v>
      </c>
      <c r="AN11" s="134">
        <f t="shared" si="44"/>
        <v>78.97</v>
      </c>
      <c r="AO11" s="134">
        <f t="shared" si="45"/>
        <v>43.070246913580249</v>
      </c>
      <c r="AP11" s="134">
        <f t="shared" si="46"/>
        <v>49.454999999999998</v>
      </c>
      <c r="AQ11" s="134">
        <f t="shared" si="47"/>
        <v>28.378888888888888</v>
      </c>
      <c r="AR11" s="135">
        <f t="shared" si="48"/>
        <v>17.927551020408163</v>
      </c>
      <c r="AS11" s="56">
        <f t="shared" si="49"/>
        <v>80</v>
      </c>
      <c r="AT11" s="57">
        <f t="shared" si="49"/>
        <v>78.97</v>
      </c>
      <c r="AU11" s="57">
        <f t="shared" si="49"/>
        <v>66.343550295857995</v>
      </c>
      <c r="AV11" s="57">
        <f t="shared" si="49"/>
        <v>61.93617283950617</v>
      </c>
      <c r="AW11" s="58">
        <f t="shared" si="49"/>
        <v>49.454999999999998</v>
      </c>
      <c r="AX11" s="273" t="str">
        <f t="shared" si="50"/>
        <v>Sì</v>
      </c>
      <c r="AZ11" s="93">
        <f t="shared" si="51"/>
        <v>80</v>
      </c>
      <c r="BA11" s="104">
        <f t="shared" si="52"/>
        <v>61.93617283950617</v>
      </c>
      <c r="BB11" s="104">
        <f t="shared" si="53"/>
        <v>66.343550295857995</v>
      </c>
      <c r="BC11" s="104">
        <f t="shared" si="54"/>
        <v>23.77644970414201</v>
      </c>
      <c r="BD11" s="104">
        <f t="shared" si="55"/>
        <v>30.412098765432098</v>
      </c>
      <c r="BE11" s="104">
        <f t="shared" si="56"/>
        <v>78.97</v>
      </c>
      <c r="BF11" s="104">
        <f t="shared" si="57"/>
        <v>43.070246913580249</v>
      </c>
      <c r="BG11" s="104">
        <f t="shared" si="58"/>
        <v>49.454999999999998</v>
      </c>
      <c r="BH11" s="104">
        <f t="shared" si="59"/>
        <v>28.378888888888888</v>
      </c>
      <c r="BI11" s="104">
        <f t="shared" si="60"/>
        <v>17.927551020408163</v>
      </c>
      <c r="BJ11" s="104">
        <f t="shared" si="61"/>
        <v>31.2503125</v>
      </c>
      <c r="BK11" s="104">
        <f t="shared" si="62"/>
        <v>37.754598337950142</v>
      </c>
      <c r="BL11" s="104">
        <f t="shared" si="63"/>
        <v>61.121250000000003</v>
      </c>
      <c r="BM11" s="104">
        <f t="shared" si="64"/>
        <v>49.855000000000004</v>
      </c>
      <c r="BN11" s="104">
        <f t="shared" si="65"/>
        <v>0</v>
      </c>
      <c r="BO11" s="104">
        <f t="shared" si="66"/>
        <v>61.301249999999996</v>
      </c>
      <c r="BP11" s="104">
        <f t="shared" si="67"/>
        <v>72.188765432098762</v>
      </c>
      <c r="BQ11" s="104">
        <f t="shared" si="68"/>
        <v>80</v>
      </c>
      <c r="BR11" s="104">
        <f t="shared" si="69"/>
        <v>75.430000000000007</v>
      </c>
      <c r="BS11" s="105">
        <f t="shared" si="70"/>
        <v>80</v>
      </c>
      <c r="BT11" s="83">
        <f t="shared" si="71"/>
        <v>80</v>
      </c>
      <c r="BU11" s="84">
        <f t="shared" si="71"/>
        <v>80</v>
      </c>
      <c r="BV11" s="84">
        <f t="shared" si="71"/>
        <v>80</v>
      </c>
      <c r="BW11" s="84">
        <f t="shared" si="71"/>
        <v>78.97</v>
      </c>
      <c r="BX11" s="84">
        <f t="shared" si="71"/>
        <v>75.430000000000007</v>
      </c>
      <c r="BY11" s="84">
        <f t="shared" si="71"/>
        <v>72.188765432098762</v>
      </c>
      <c r="BZ11" s="84">
        <f t="shared" si="71"/>
        <v>66.343550295857995</v>
      </c>
      <c r="CA11" s="84">
        <f t="shared" si="71"/>
        <v>61.93617283950617</v>
      </c>
      <c r="CB11" s="84">
        <f t="shared" si="71"/>
        <v>61.301249999999996</v>
      </c>
      <c r="CC11" s="85">
        <f t="shared" si="71"/>
        <v>61.121250000000003</v>
      </c>
      <c r="CD11" s="274" t="str">
        <f t="shared" si="72"/>
        <v>Sì</v>
      </c>
      <c r="CF11" s="275" t="str">
        <f t="shared" si="73"/>
        <v>1800-2000 - 19</v>
      </c>
    </row>
    <row r="12" spans="1:84">
      <c r="A12" s="29">
        <f t="shared" si="30"/>
        <v>3</v>
      </c>
      <c r="B12" s="178" t="s">
        <v>265</v>
      </c>
      <c r="C12" s="30" t="str">
        <f>VLOOKUP(E12,Fasce!$A$3:$B$8,2)</f>
        <v>1800-2000</v>
      </c>
      <c r="D12" s="158">
        <f>IF(C12="--","",COUNTIF($C$10:$C12,C12))</f>
        <v>3</v>
      </c>
      <c r="E12" s="4">
        <f>VLOOKUP(B12,Anagrafica!$B$3:$D$94,3,FALSE)</f>
        <v>1985</v>
      </c>
      <c r="F12" s="361">
        <f t="shared" si="31"/>
        <v>606.68852578312328</v>
      </c>
      <c r="G12" s="390"/>
      <c r="H12" s="265"/>
      <c r="I12" s="265">
        <v>44.071183431952662</v>
      </c>
      <c r="J12" s="403">
        <v>80</v>
      </c>
      <c r="K12" s="265"/>
      <c r="L12" s="265">
        <v>60.710034602076121</v>
      </c>
      <c r="M12" s="265">
        <v>47.246913580246911</v>
      </c>
      <c r="N12" s="265">
        <v>68.853888888888889</v>
      </c>
      <c r="O12" s="265">
        <v>51.120000000000005</v>
      </c>
      <c r="P12" s="359">
        <v>46.707346938775508</v>
      </c>
      <c r="Q12" s="266">
        <v>47.274999999999999</v>
      </c>
      <c r="R12" s="265">
        <v>58.697063711911355</v>
      </c>
      <c r="S12" s="265">
        <v>55.347812500000003</v>
      </c>
      <c r="T12" s="404">
        <v>57.4378125</v>
      </c>
      <c r="U12" s="403">
        <v>80</v>
      </c>
      <c r="V12" s="265"/>
      <c r="W12" s="265"/>
      <c r="X12" s="404">
        <v>39.862222222222222</v>
      </c>
      <c r="Y12" s="404">
        <v>42.65</v>
      </c>
      <c r="Z12" s="269">
        <v>44.460246913580249</v>
      </c>
      <c r="AA12" s="365">
        <f t="shared" si="32"/>
        <v>824.43952528965383</v>
      </c>
      <c r="AB12" s="366">
        <f t="shared" si="33"/>
        <v>307.93083707121195</v>
      </c>
      <c r="AC12" s="367">
        <f t="shared" si="34"/>
        <v>606.68852578312328</v>
      </c>
      <c r="AD12" s="169">
        <f t="shared" si="35"/>
        <v>15</v>
      </c>
      <c r="AE12" s="2"/>
      <c r="AF12" s="164">
        <f t="shared" si="36"/>
        <v>307.93083707121195</v>
      </c>
      <c r="AG12" s="164">
        <f t="shared" si="37"/>
        <v>606.68852578312328</v>
      </c>
      <c r="AH12" s="166" t="str">
        <f t="shared" si="38"/>
        <v>OK</v>
      </c>
      <c r="AI12" s="133">
        <f t="shared" si="39"/>
        <v>0</v>
      </c>
      <c r="AJ12" s="134">
        <f t="shared" si="40"/>
        <v>0</v>
      </c>
      <c r="AK12" s="134">
        <f t="shared" si="41"/>
        <v>44.071183431952662</v>
      </c>
      <c r="AL12" s="134">
        <f t="shared" si="42"/>
        <v>80</v>
      </c>
      <c r="AM12" s="134">
        <f t="shared" si="43"/>
        <v>0</v>
      </c>
      <c r="AN12" s="134">
        <f t="shared" si="44"/>
        <v>60.710034602076121</v>
      </c>
      <c r="AO12" s="134">
        <f t="shared" si="45"/>
        <v>47.246913580246911</v>
      </c>
      <c r="AP12" s="134">
        <f t="shared" si="46"/>
        <v>68.853888888888889</v>
      </c>
      <c r="AQ12" s="134">
        <f t="shared" si="47"/>
        <v>51.120000000000005</v>
      </c>
      <c r="AR12" s="135">
        <f t="shared" si="48"/>
        <v>46.707346938775508</v>
      </c>
      <c r="AS12" s="56">
        <f t="shared" si="49"/>
        <v>80</v>
      </c>
      <c r="AT12" s="57">
        <f t="shared" si="49"/>
        <v>68.853888888888889</v>
      </c>
      <c r="AU12" s="57">
        <f t="shared" si="49"/>
        <v>60.710034602076121</v>
      </c>
      <c r="AV12" s="57">
        <f t="shared" si="49"/>
        <v>51.120000000000005</v>
      </c>
      <c r="AW12" s="58">
        <f t="shared" si="49"/>
        <v>47.246913580246911</v>
      </c>
      <c r="AX12" s="273" t="str">
        <f t="shared" si="50"/>
        <v>Sì</v>
      </c>
      <c r="AZ12" s="93">
        <f t="shared" si="51"/>
        <v>0</v>
      </c>
      <c r="BA12" s="104">
        <f t="shared" si="52"/>
        <v>0</v>
      </c>
      <c r="BB12" s="104">
        <f t="shared" si="53"/>
        <v>44.071183431952662</v>
      </c>
      <c r="BC12" s="104">
        <f t="shared" si="54"/>
        <v>80</v>
      </c>
      <c r="BD12" s="104">
        <f t="shared" si="55"/>
        <v>0</v>
      </c>
      <c r="BE12" s="104">
        <f t="shared" si="56"/>
        <v>60.710034602076121</v>
      </c>
      <c r="BF12" s="104">
        <f t="shared" si="57"/>
        <v>47.246913580246911</v>
      </c>
      <c r="BG12" s="104">
        <f t="shared" si="58"/>
        <v>68.853888888888889</v>
      </c>
      <c r="BH12" s="104">
        <f t="shared" si="59"/>
        <v>51.120000000000005</v>
      </c>
      <c r="BI12" s="104">
        <f t="shared" si="60"/>
        <v>46.707346938775508</v>
      </c>
      <c r="BJ12" s="104">
        <f t="shared" si="61"/>
        <v>47.274999999999999</v>
      </c>
      <c r="BK12" s="104">
        <f t="shared" si="62"/>
        <v>58.697063711911355</v>
      </c>
      <c r="BL12" s="104">
        <f t="shared" si="63"/>
        <v>55.347812500000003</v>
      </c>
      <c r="BM12" s="104">
        <f t="shared" si="64"/>
        <v>57.4378125</v>
      </c>
      <c r="BN12" s="104">
        <f t="shared" si="65"/>
        <v>80</v>
      </c>
      <c r="BO12" s="104">
        <f t="shared" si="66"/>
        <v>0</v>
      </c>
      <c r="BP12" s="104">
        <f t="shared" si="67"/>
        <v>0</v>
      </c>
      <c r="BQ12" s="104">
        <f t="shared" si="68"/>
        <v>39.862222222222222</v>
      </c>
      <c r="BR12" s="104">
        <f t="shared" si="69"/>
        <v>42.65</v>
      </c>
      <c r="BS12" s="105">
        <f t="shared" si="70"/>
        <v>44.460246913580249</v>
      </c>
      <c r="BT12" s="83">
        <f t="shared" si="71"/>
        <v>80</v>
      </c>
      <c r="BU12" s="84">
        <f t="shared" si="71"/>
        <v>80</v>
      </c>
      <c r="BV12" s="84">
        <f t="shared" si="71"/>
        <v>68.853888888888889</v>
      </c>
      <c r="BW12" s="84">
        <f t="shared" si="71"/>
        <v>60.710034602076121</v>
      </c>
      <c r="BX12" s="84">
        <f t="shared" si="71"/>
        <v>58.697063711911355</v>
      </c>
      <c r="BY12" s="84">
        <f t="shared" si="71"/>
        <v>57.4378125</v>
      </c>
      <c r="BZ12" s="84">
        <f t="shared" si="71"/>
        <v>55.347812500000003</v>
      </c>
      <c r="CA12" s="84">
        <f t="shared" si="71"/>
        <v>51.120000000000005</v>
      </c>
      <c r="CB12" s="84">
        <f t="shared" si="71"/>
        <v>47.274999999999999</v>
      </c>
      <c r="CC12" s="85">
        <f t="shared" si="71"/>
        <v>47.246913580246911</v>
      </c>
      <c r="CD12" s="274" t="str">
        <f t="shared" si="72"/>
        <v>Sì</v>
      </c>
      <c r="CF12" s="275" t="str">
        <f t="shared" si="73"/>
        <v>1800-2000 - 15</v>
      </c>
    </row>
    <row r="13" spans="1:84">
      <c r="A13" s="29">
        <f t="shared" si="30"/>
        <v>4</v>
      </c>
      <c r="B13" s="178" t="s">
        <v>240</v>
      </c>
      <c r="C13" s="30" t="str">
        <f>VLOOKUP(E13,Fasce!$A$3:$B$8,2)</f>
        <v>1800-2000</v>
      </c>
      <c r="D13" s="158">
        <f>IF(C13="--","",COUNTIF($C$10:$C13,C13))</f>
        <v>4</v>
      </c>
      <c r="E13" s="4">
        <f>VLOOKUP(B13,Anagrafica!$B$3:$D$94,3,FALSE)</f>
        <v>1859</v>
      </c>
      <c r="F13" s="361">
        <f t="shared" si="31"/>
        <v>563.19157064135413</v>
      </c>
      <c r="G13" s="390"/>
      <c r="H13" s="265">
        <v>48.126913580246914</v>
      </c>
      <c r="I13" s="265">
        <v>55.538816568047338</v>
      </c>
      <c r="J13" s="265"/>
      <c r="K13" s="404">
        <v>68.808765432098767</v>
      </c>
      <c r="L13" s="265">
        <v>51.398754325259517</v>
      </c>
      <c r="M13" s="404">
        <v>63.256172839506171</v>
      </c>
      <c r="N13" s="265">
        <v>20.515555555555558</v>
      </c>
      <c r="O13" s="265">
        <v>68.635555555555555</v>
      </c>
      <c r="P13" s="359">
        <v>30.416530612244898</v>
      </c>
      <c r="Q13" s="266"/>
      <c r="R13" s="265"/>
      <c r="S13" s="265"/>
      <c r="T13" s="265"/>
      <c r="U13" s="265"/>
      <c r="V13" s="265"/>
      <c r="W13" s="265">
        <v>66.056172839506175</v>
      </c>
      <c r="X13" s="265">
        <v>64.913888888888891</v>
      </c>
      <c r="Y13" s="265">
        <v>46.04</v>
      </c>
      <c r="Z13" s="269"/>
      <c r="AA13" s="365">
        <f t="shared" si="32"/>
        <v>583.70712619690971</v>
      </c>
      <c r="AB13" s="366">
        <f t="shared" si="33"/>
        <v>307.63806472046736</v>
      </c>
      <c r="AC13" s="367">
        <f t="shared" si="34"/>
        <v>563.19157064135413</v>
      </c>
      <c r="AD13" s="169">
        <f t="shared" si="35"/>
        <v>11</v>
      </c>
      <c r="AE13" s="2"/>
      <c r="AF13" s="164">
        <f t="shared" si="36"/>
        <v>307.63806472046736</v>
      </c>
      <c r="AG13" s="164">
        <f t="shared" si="37"/>
        <v>563.19157064135413</v>
      </c>
      <c r="AH13" s="166" t="str">
        <f t="shared" si="38"/>
        <v>OK</v>
      </c>
      <c r="AI13" s="133">
        <f t="shared" si="39"/>
        <v>0</v>
      </c>
      <c r="AJ13" s="134">
        <f t="shared" si="40"/>
        <v>48.126913580246914</v>
      </c>
      <c r="AK13" s="134">
        <f t="shared" si="41"/>
        <v>55.538816568047338</v>
      </c>
      <c r="AL13" s="134">
        <f t="shared" si="42"/>
        <v>0</v>
      </c>
      <c r="AM13" s="134">
        <f t="shared" si="43"/>
        <v>68.808765432098767</v>
      </c>
      <c r="AN13" s="134">
        <f t="shared" si="44"/>
        <v>51.398754325259517</v>
      </c>
      <c r="AO13" s="134">
        <f t="shared" si="45"/>
        <v>63.256172839506171</v>
      </c>
      <c r="AP13" s="134">
        <f t="shared" si="46"/>
        <v>20.515555555555558</v>
      </c>
      <c r="AQ13" s="134">
        <f t="shared" si="47"/>
        <v>68.635555555555555</v>
      </c>
      <c r="AR13" s="135">
        <f t="shared" si="48"/>
        <v>30.416530612244898</v>
      </c>
      <c r="AS13" s="56">
        <f t="shared" si="49"/>
        <v>68.808765432098767</v>
      </c>
      <c r="AT13" s="57">
        <f t="shared" si="49"/>
        <v>68.635555555555555</v>
      </c>
      <c r="AU13" s="57">
        <f t="shared" si="49"/>
        <v>63.256172839506171</v>
      </c>
      <c r="AV13" s="57">
        <f t="shared" si="49"/>
        <v>55.538816568047338</v>
      </c>
      <c r="AW13" s="58">
        <f t="shared" si="49"/>
        <v>51.398754325259517</v>
      </c>
      <c r="AX13" s="273" t="str">
        <f t="shared" si="50"/>
        <v>Sì</v>
      </c>
      <c r="AZ13" s="93">
        <f t="shared" si="51"/>
        <v>0</v>
      </c>
      <c r="BA13" s="104">
        <f t="shared" si="52"/>
        <v>48.126913580246914</v>
      </c>
      <c r="BB13" s="104">
        <f t="shared" si="53"/>
        <v>55.538816568047338</v>
      </c>
      <c r="BC13" s="104">
        <f t="shared" si="54"/>
        <v>0</v>
      </c>
      <c r="BD13" s="104">
        <f t="shared" si="55"/>
        <v>68.808765432098767</v>
      </c>
      <c r="BE13" s="104">
        <f t="shared" si="56"/>
        <v>51.398754325259517</v>
      </c>
      <c r="BF13" s="104">
        <f t="shared" si="57"/>
        <v>63.256172839506171</v>
      </c>
      <c r="BG13" s="104">
        <f t="shared" si="58"/>
        <v>20.515555555555558</v>
      </c>
      <c r="BH13" s="104">
        <f t="shared" si="59"/>
        <v>68.635555555555555</v>
      </c>
      <c r="BI13" s="104">
        <f t="shared" si="60"/>
        <v>30.416530612244898</v>
      </c>
      <c r="BJ13" s="104">
        <f t="shared" si="61"/>
        <v>0</v>
      </c>
      <c r="BK13" s="104">
        <f t="shared" si="62"/>
        <v>0</v>
      </c>
      <c r="BL13" s="104">
        <f t="shared" si="63"/>
        <v>0</v>
      </c>
      <c r="BM13" s="104">
        <f t="shared" si="64"/>
        <v>0</v>
      </c>
      <c r="BN13" s="104">
        <f t="shared" si="65"/>
        <v>0</v>
      </c>
      <c r="BO13" s="104">
        <f t="shared" si="66"/>
        <v>0</v>
      </c>
      <c r="BP13" s="104">
        <f t="shared" si="67"/>
        <v>66.056172839506175</v>
      </c>
      <c r="BQ13" s="104">
        <f t="shared" si="68"/>
        <v>64.913888888888891</v>
      </c>
      <c r="BR13" s="104">
        <f t="shared" si="69"/>
        <v>46.04</v>
      </c>
      <c r="BS13" s="105">
        <f t="shared" si="70"/>
        <v>0</v>
      </c>
      <c r="BT13" s="83">
        <f t="shared" si="71"/>
        <v>68.808765432098767</v>
      </c>
      <c r="BU13" s="84">
        <f t="shared" si="71"/>
        <v>68.635555555555555</v>
      </c>
      <c r="BV13" s="84">
        <f t="shared" si="71"/>
        <v>66.056172839506175</v>
      </c>
      <c r="BW13" s="84">
        <f t="shared" si="71"/>
        <v>64.913888888888891</v>
      </c>
      <c r="BX13" s="84">
        <f t="shared" si="71"/>
        <v>63.256172839506171</v>
      </c>
      <c r="BY13" s="84">
        <f t="shared" si="71"/>
        <v>55.538816568047338</v>
      </c>
      <c r="BZ13" s="84">
        <f t="shared" si="71"/>
        <v>51.398754325259517</v>
      </c>
      <c r="CA13" s="84">
        <f t="shared" si="71"/>
        <v>48.126913580246914</v>
      </c>
      <c r="CB13" s="84">
        <f t="shared" si="71"/>
        <v>46.04</v>
      </c>
      <c r="CC13" s="85">
        <f t="shared" si="71"/>
        <v>30.416530612244898</v>
      </c>
      <c r="CD13" s="274" t="str">
        <f t="shared" si="72"/>
        <v>Sì</v>
      </c>
      <c r="CF13" s="275" t="str">
        <f t="shared" si="73"/>
        <v>1800-2000 - 11</v>
      </c>
    </row>
    <row r="14" spans="1:84">
      <c r="A14" s="29">
        <f t="shared" si="30"/>
        <v>5</v>
      </c>
      <c r="B14" s="178" t="s">
        <v>227</v>
      </c>
      <c r="C14" s="30" t="str">
        <f>VLOOKUP(E14,Fasce!$A$3:$B$8,2)</f>
        <v>1800-2000</v>
      </c>
      <c r="D14" s="158">
        <f>IF(C14="--","",COUNTIF($C$10:$C14,C14))</f>
        <v>5</v>
      </c>
      <c r="E14" s="4">
        <f>VLOOKUP(B14,Anagrafica!$B$3:$D$94,3,FALSE)</f>
        <v>1822</v>
      </c>
      <c r="F14" s="361">
        <f t="shared" si="31"/>
        <v>526.02094506175126</v>
      </c>
      <c r="G14" s="392">
        <v>48.69</v>
      </c>
      <c r="H14" s="265">
        <v>28.18</v>
      </c>
      <c r="I14" s="265">
        <v>34.074911242603548</v>
      </c>
      <c r="J14" s="265">
        <v>49.204497041420112</v>
      </c>
      <c r="K14" s="265">
        <v>26.33</v>
      </c>
      <c r="L14" s="265">
        <v>28.842664359861594</v>
      </c>
      <c r="M14" s="265">
        <v>37.862222222222222</v>
      </c>
      <c r="N14" s="265">
        <v>29.61</v>
      </c>
      <c r="O14" s="265">
        <v>55.325555555555553</v>
      </c>
      <c r="P14" s="407">
        <v>25.560000000000002</v>
      </c>
      <c r="Q14" s="434">
        <v>58.651250000000005</v>
      </c>
      <c r="R14" s="265">
        <v>53.003434903047093</v>
      </c>
      <c r="S14" s="265">
        <v>42.192812500000002</v>
      </c>
      <c r="T14" s="265">
        <v>41.231250000000003</v>
      </c>
      <c r="U14" s="265">
        <v>47.355000000000004</v>
      </c>
      <c r="V14" s="265"/>
      <c r="W14" s="265">
        <v>58.212222222222223</v>
      </c>
      <c r="X14" s="265">
        <v>10.28888888888889</v>
      </c>
      <c r="Y14" s="265">
        <v>51.72</v>
      </c>
      <c r="Z14" s="269">
        <v>61.666172839506174</v>
      </c>
      <c r="AA14" s="365">
        <f t="shared" si="32"/>
        <v>788.00088177532757</v>
      </c>
      <c r="AB14" s="366">
        <f t="shared" si="33"/>
        <v>225.15718606180144</v>
      </c>
      <c r="AC14" s="367">
        <f t="shared" si="34"/>
        <v>526.02094506175126</v>
      </c>
      <c r="AD14" s="169">
        <f t="shared" si="35"/>
        <v>19</v>
      </c>
      <c r="AE14" s="2"/>
      <c r="AF14" s="164">
        <f t="shared" si="36"/>
        <v>225.15718606180144</v>
      </c>
      <c r="AG14" s="164">
        <f t="shared" si="37"/>
        <v>526.02094506175126</v>
      </c>
      <c r="AH14" s="166" t="str">
        <f t="shared" si="38"/>
        <v>OK</v>
      </c>
      <c r="AI14" s="133">
        <f t="shared" si="39"/>
        <v>48.69</v>
      </c>
      <c r="AJ14" s="134">
        <f t="shared" si="40"/>
        <v>28.18</v>
      </c>
      <c r="AK14" s="134">
        <f t="shared" si="41"/>
        <v>34.074911242603548</v>
      </c>
      <c r="AL14" s="134">
        <f t="shared" si="42"/>
        <v>49.204497041420112</v>
      </c>
      <c r="AM14" s="134">
        <f t="shared" si="43"/>
        <v>26.33</v>
      </c>
      <c r="AN14" s="134">
        <f t="shared" si="44"/>
        <v>28.842664359861594</v>
      </c>
      <c r="AO14" s="134">
        <f t="shared" si="45"/>
        <v>37.862222222222222</v>
      </c>
      <c r="AP14" s="134">
        <f t="shared" si="46"/>
        <v>29.61</v>
      </c>
      <c r="AQ14" s="134">
        <f t="shared" si="47"/>
        <v>55.325555555555553</v>
      </c>
      <c r="AR14" s="135">
        <f t="shared" si="48"/>
        <v>25.560000000000002</v>
      </c>
      <c r="AS14" s="56">
        <f t="shared" si="49"/>
        <v>55.325555555555553</v>
      </c>
      <c r="AT14" s="57">
        <f t="shared" si="49"/>
        <v>49.204497041420112</v>
      </c>
      <c r="AU14" s="57">
        <f t="shared" si="49"/>
        <v>48.69</v>
      </c>
      <c r="AV14" s="57">
        <f t="shared" si="49"/>
        <v>37.862222222222222</v>
      </c>
      <c r="AW14" s="58">
        <f t="shared" si="49"/>
        <v>34.074911242603548</v>
      </c>
      <c r="AX14" s="273" t="str">
        <f t="shared" si="50"/>
        <v>Sì</v>
      </c>
      <c r="AZ14" s="93">
        <f t="shared" si="51"/>
        <v>48.69</v>
      </c>
      <c r="BA14" s="104">
        <f t="shared" si="52"/>
        <v>28.18</v>
      </c>
      <c r="BB14" s="104">
        <f t="shared" si="53"/>
        <v>34.074911242603548</v>
      </c>
      <c r="BC14" s="104">
        <f t="shared" si="54"/>
        <v>49.204497041420112</v>
      </c>
      <c r="BD14" s="104">
        <f t="shared" si="55"/>
        <v>26.33</v>
      </c>
      <c r="BE14" s="104">
        <f t="shared" si="56"/>
        <v>28.842664359861594</v>
      </c>
      <c r="BF14" s="104">
        <f t="shared" si="57"/>
        <v>37.862222222222222</v>
      </c>
      <c r="BG14" s="104">
        <f t="shared" si="58"/>
        <v>29.61</v>
      </c>
      <c r="BH14" s="104">
        <f t="shared" si="59"/>
        <v>55.325555555555553</v>
      </c>
      <c r="BI14" s="104">
        <f t="shared" si="60"/>
        <v>25.560000000000002</v>
      </c>
      <c r="BJ14" s="104">
        <f t="shared" si="61"/>
        <v>58.651250000000005</v>
      </c>
      <c r="BK14" s="104">
        <f t="shared" si="62"/>
        <v>53.003434903047093</v>
      </c>
      <c r="BL14" s="104">
        <f t="shared" si="63"/>
        <v>42.192812500000002</v>
      </c>
      <c r="BM14" s="104">
        <f t="shared" si="64"/>
        <v>41.231250000000003</v>
      </c>
      <c r="BN14" s="104">
        <f t="shared" si="65"/>
        <v>47.355000000000004</v>
      </c>
      <c r="BO14" s="104">
        <f t="shared" si="66"/>
        <v>0</v>
      </c>
      <c r="BP14" s="104">
        <f t="shared" si="67"/>
        <v>58.212222222222223</v>
      </c>
      <c r="BQ14" s="104">
        <f t="shared" si="68"/>
        <v>10.28888888888889</v>
      </c>
      <c r="BR14" s="104">
        <f t="shared" si="69"/>
        <v>51.72</v>
      </c>
      <c r="BS14" s="105">
        <f t="shared" si="70"/>
        <v>61.666172839506174</v>
      </c>
      <c r="BT14" s="83">
        <f t="shared" si="71"/>
        <v>61.666172839506174</v>
      </c>
      <c r="BU14" s="84">
        <f t="shared" si="71"/>
        <v>58.651250000000005</v>
      </c>
      <c r="BV14" s="84">
        <f t="shared" si="71"/>
        <v>58.212222222222223</v>
      </c>
      <c r="BW14" s="84">
        <f t="shared" si="71"/>
        <v>55.325555555555553</v>
      </c>
      <c r="BX14" s="84">
        <f t="shared" si="71"/>
        <v>53.003434903047093</v>
      </c>
      <c r="BY14" s="84">
        <f t="shared" si="71"/>
        <v>51.72</v>
      </c>
      <c r="BZ14" s="84">
        <f t="shared" si="71"/>
        <v>49.204497041420112</v>
      </c>
      <c r="CA14" s="84">
        <f t="shared" si="71"/>
        <v>48.69</v>
      </c>
      <c r="CB14" s="84">
        <f t="shared" si="71"/>
        <v>47.355000000000004</v>
      </c>
      <c r="CC14" s="85">
        <f t="shared" si="71"/>
        <v>42.192812500000002</v>
      </c>
      <c r="CD14" s="274" t="str">
        <f t="shared" si="72"/>
        <v>Sì</v>
      </c>
      <c r="CF14" s="275" t="str">
        <f t="shared" si="73"/>
        <v>1800-2000 - 19</v>
      </c>
    </row>
    <row r="15" spans="1:84">
      <c r="A15" s="29">
        <f t="shared" si="30"/>
        <v>6</v>
      </c>
      <c r="B15" s="178" t="s">
        <v>261</v>
      </c>
      <c r="C15" s="30" t="str">
        <f>VLOOKUP(E15,Fasce!$A$3:$B$8,2)</f>
        <v>1600-1799</v>
      </c>
      <c r="D15" s="158">
        <f>IF(C15="--","",COUNTIF($C$10:$C15,C15))</f>
        <v>1</v>
      </c>
      <c r="E15" s="4">
        <f>VLOOKUP(B15,Anagrafica!$B$3:$D$94,3,FALSE)</f>
        <v>1705</v>
      </c>
      <c r="F15" s="361">
        <f t="shared" si="31"/>
        <v>455.53509302633501</v>
      </c>
      <c r="G15" s="390"/>
      <c r="H15" s="265"/>
      <c r="I15" s="265">
        <v>25.830887573964496</v>
      </c>
      <c r="J15" s="404">
        <v>55.905798816568051</v>
      </c>
      <c r="K15" s="404">
        <v>11.539135802469136</v>
      </c>
      <c r="L15" s="265"/>
      <c r="M15" s="265"/>
      <c r="N15" s="265"/>
      <c r="O15" s="265">
        <v>19.8</v>
      </c>
      <c r="P15" s="265">
        <v>20.813673469387759</v>
      </c>
      <c r="Q15" s="434">
        <v>52.477812499999999</v>
      </c>
      <c r="R15" s="265"/>
      <c r="S15" s="404">
        <v>50.685000000000002</v>
      </c>
      <c r="T15" s="265">
        <v>72.775312499999998</v>
      </c>
      <c r="U15" s="265">
        <v>33.375</v>
      </c>
      <c r="V15" s="265">
        <v>42.032812499999999</v>
      </c>
      <c r="W15" s="404">
        <v>49.60024691358025</v>
      </c>
      <c r="X15" s="265"/>
      <c r="Y15" s="265">
        <v>32.239999999999995</v>
      </c>
      <c r="Z15" s="269">
        <v>40.612222222222222</v>
      </c>
      <c r="AA15" s="365">
        <f t="shared" si="32"/>
        <v>507.68790229819189</v>
      </c>
      <c r="AB15" s="366">
        <f t="shared" si="33"/>
        <v>133.88949566238946</v>
      </c>
      <c r="AC15" s="367">
        <f t="shared" si="34"/>
        <v>455.53509302633501</v>
      </c>
      <c r="AD15" s="169">
        <f t="shared" si="35"/>
        <v>13</v>
      </c>
      <c r="AE15" s="2"/>
      <c r="AF15" s="164">
        <f t="shared" si="36"/>
        <v>133.88949566238946</v>
      </c>
      <c r="AG15" s="164">
        <f t="shared" si="37"/>
        <v>455.53509302633501</v>
      </c>
      <c r="AH15" s="166" t="str">
        <f t="shared" si="38"/>
        <v>OK</v>
      </c>
      <c r="AI15" s="133">
        <f t="shared" si="39"/>
        <v>0</v>
      </c>
      <c r="AJ15" s="134">
        <f t="shared" si="40"/>
        <v>0</v>
      </c>
      <c r="AK15" s="134">
        <f t="shared" si="41"/>
        <v>25.830887573964496</v>
      </c>
      <c r="AL15" s="134">
        <f t="shared" si="42"/>
        <v>55.905798816568051</v>
      </c>
      <c r="AM15" s="134">
        <f t="shared" si="43"/>
        <v>11.539135802469136</v>
      </c>
      <c r="AN15" s="134">
        <f t="shared" si="44"/>
        <v>0</v>
      </c>
      <c r="AO15" s="134">
        <f t="shared" si="45"/>
        <v>0</v>
      </c>
      <c r="AP15" s="134">
        <f t="shared" si="46"/>
        <v>0</v>
      </c>
      <c r="AQ15" s="134">
        <f t="shared" si="47"/>
        <v>19.8</v>
      </c>
      <c r="AR15" s="135">
        <f t="shared" si="48"/>
        <v>20.813673469387759</v>
      </c>
      <c r="AS15" s="56">
        <f t="shared" si="49"/>
        <v>55.905798816568051</v>
      </c>
      <c r="AT15" s="57">
        <f t="shared" si="49"/>
        <v>25.830887573964496</v>
      </c>
      <c r="AU15" s="57">
        <f t="shared" si="49"/>
        <v>20.813673469387759</v>
      </c>
      <c r="AV15" s="57">
        <f t="shared" si="49"/>
        <v>19.8</v>
      </c>
      <c r="AW15" s="58">
        <f t="shared" si="49"/>
        <v>11.539135802469136</v>
      </c>
      <c r="AX15" s="273" t="str">
        <f t="shared" si="50"/>
        <v>Sì</v>
      </c>
      <c r="AZ15" s="93">
        <f t="shared" si="51"/>
        <v>0</v>
      </c>
      <c r="BA15" s="104">
        <f t="shared" si="52"/>
        <v>0</v>
      </c>
      <c r="BB15" s="104">
        <f t="shared" si="53"/>
        <v>25.830887573964496</v>
      </c>
      <c r="BC15" s="104">
        <f t="shared" si="54"/>
        <v>55.905798816568051</v>
      </c>
      <c r="BD15" s="104">
        <f t="shared" si="55"/>
        <v>11.539135802469136</v>
      </c>
      <c r="BE15" s="104">
        <f t="shared" si="56"/>
        <v>0</v>
      </c>
      <c r="BF15" s="104">
        <f t="shared" si="57"/>
        <v>0</v>
      </c>
      <c r="BG15" s="104">
        <f t="shared" si="58"/>
        <v>0</v>
      </c>
      <c r="BH15" s="104">
        <f t="shared" si="59"/>
        <v>19.8</v>
      </c>
      <c r="BI15" s="104">
        <f t="shared" si="60"/>
        <v>20.813673469387759</v>
      </c>
      <c r="BJ15" s="104">
        <f t="shared" si="61"/>
        <v>52.477812499999999</v>
      </c>
      <c r="BK15" s="104">
        <f t="shared" si="62"/>
        <v>0</v>
      </c>
      <c r="BL15" s="104">
        <f t="shared" si="63"/>
        <v>50.685000000000002</v>
      </c>
      <c r="BM15" s="104">
        <f t="shared" si="64"/>
        <v>72.775312499999998</v>
      </c>
      <c r="BN15" s="104">
        <f t="shared" si="65"/>
        <v>33.375</v>
      </c>
      <c r="BO15" s="104">
        <f t="shared" si="66"/>
        <v>42.032812499999999</v>
      </c>
      <c r="BP15" s="104">
        <f t="shared" si="67"/>
        <v>49.60024691358025</v>
      </c>
      <c r="BQ15" s="104">
        <f t="shared" si="68"/>
        <v>0</v>
      </c>
      <c r="BR15" s="104">
        <f t="shared" si="69"/>
        <v>32.239999999999995</v>
      </c>
      <c r="BS15" s="105">
        <f t="shared" si="70"/>
        <v>40.612222222222222</v>
      </c>
      <c r="BT15" s="83">
        <f t="shared" si="71"/>
        <v>72.775312499999998</v>
      </c>
      <c r="BU15" s="84">
        <f t="shared" si="71"/>
        <v>55.905798816568051</v>
      </c>
      <c r="BV15" s="84">
        <f t="shared" si="71"/>
        <v>52.477812499999999</v>
      </c>
      <c r="BW15" s="84">
        <f t="shared" si="71"/>
        <v>50.685000000000002</v>
      </c>
      <c r="BX15" s="84">
        <f t="shared" si="71"/>
        <v>49.60024691358025</v>
      </c>
      <c r="BY15" s="84">
        <f t="shared" si="71"/>
        <v>42.032812499999999</v>
      </c>
      <c r="BZ15" s="84">
        <f t="shared" si="71"/>
        <v>40.612222222222222</v>
      </c>
      <c r="CA15" s="84">
        <f t="shared" si="71"/>
        <v>33.375</v>
      </c>
      <c r="CB15" s="84">
        <f t="shared" si="71"/>
        <v>32.239999999999995</v>
      </c>
      <c r="CC15" s="85">
        <f t="shared" si="71"/>
        <v>25.830887573964496</v>
      </c>
      <c r="CD15" s="274" t="str">
        <f t="shared" si="72"/>
        <v>Sì</v>
      </c>
      <c r="CF15" s="275" t="str">
        <f t="shared" si="73"/>
        <v>1600-1799 - 13</v>
      </c>
    </row>
    <row r="16" spans="1:84">
      <c r="A16" s="29">
        <f t="shared" si="30"/>
        <v>7</v>
      </c>
      <c r="B16" s="178" t="s">
        <v>242</v>
      </c>
      <c r="C16" s="30" t="str">
        <f>VLOOKUP(E16,Fasce!$A$3:$B$8,2)</f>
        <v>1600-1799</v>
      </c>
      <c r="D16" s="158">
        <f>IF(C16="--","",COUNTIF($C$10:$C16,C16))</f>
        <v>2</v>
      </c>
      <c r="E16" s="4">
        <f>VLOOKUP(B16,Anagrafica!$B$3:$D$94,3,FALSE)</f>
        <v>1756</v>
      </c>
      <c r="F16" s="361">
        <f t="shared" si="31"/>
        <v>418.98149171435858</v>
      </c>
      <c r="G16" s="390"/>
      <c r="H16" s="265">
        <v>38.952222222222218</v>
      </c>
      <c r="I16" s="265">
        <v>23.269704142011832</v>
      </c>
      <c r="J16" s="404">
        <v>61.988816568047341</v>
      </c>
      <c r="K16" s="265">
        <v>35.172839506172835</v>
      </c>
      <c r="L16" s="265">
        <v>68.297335640138414</v>
      </c>
      <c r="M16" s="265"/>
      <c r="N16" s="265">
        <v>25.340555555555554</v>
      </c>
      <c r="O16" s="265">
        <v>31.982222222222223</v>
      </c>
      <c r="P16" s="359"/>
      <c r="Q16" s="266"/>
      <c r="R16" s="265"/>
      <c r="S16" s="265">
        <v>37.10125</v>
      </c>
      <c r="T16" s="265"/>
      <c r="U16" s="265">
        <v>57.825000000000003</v>
      </c>
      <c r="V16" s="265"/>
      <c r="W16" s="265"/>
      <c r="X16" s="265">
        <v>36.891249999999999</v>
      </c>
      <c r="Y16" s="265">
        <v>25.43</v>
      </c>
      <c r="Z16" s="269"/>
      <c r="AA16" s="365">
        <f t="shared" si="32"/>
        <v>442.25119585637043</v>
      </c>
      <c r="AB16" s="366">
        <f t="shared" si="33"/>
        <v>236.39343615880301</v>
      </c>
      <c r="AC16" s="367">
        <f t="shared" si="34"/>
        <v>418.98149171435858</v>
      </c>
      <c r="AD16" s="169">
        <f t="shared" si="35"/>
        <v>11</v>
      </c>
      <c r="AE16" s="2"/>
      <c r="AF16" s="164">
        <f t="shared" si="36"/>
        <v>236.39343615880301</v>
      </c>
      <c r="AG16" s="164">
        <f t="shared" si="37"/>
        <v>418.98149171435858</v>
      </c>
      <c r="AH16" s="166" t="str">
        <f t="shared" si="38"/>
        <v>OK</v>
      </c>
      <c r="AI16" s="133">
        <f t="shared" si="39"/>
        <v>0</v>
      </c>
      <c r="AJ16" s="134">
        <f t="shared" si="40"/>
        <v>38.952222222222218</v>
      </c>
      <c r="AK16" s="134">
        <f t="shared" si="41"/>
        <v>23.269704142011832</v>
      </c>
      <c r="AL16" s="134">
        <f t="shared" si="42"/>
        <v>61.988816568047341</v>
      </c>
      <c r="AM16" s="134">
        <f t="shared" si="43"/>
        <v>35.172839506172835</v>
      </c>
      <c r="AN16" s="134">
        <f t="shared" si="44"/>
        <v>68.297335640138414</v>
      </c>
      <c r="AO16" s="134">
        <f t="shared" si="45"/>
        <v>0</v>
      </c>
      <c r="AP16" s="134">
        <f t="shared" si="46"/>
        <v>25.340555555555554</v>
      </c>
      <c r="AQ16" s="134">
        <f t="shared" si="47"/>
        <v>31.982222222222223</v>
      </c>
      <c r="AR16" s="135">
        <f t="shared" si="48"/>
        <v>0</v>
      </c>
      <c r="AS16" s="56">
        <f t="shared" si="49"/>
        <v>68.297335640138414</v>
      </c>
      <c r="AT16" s="57">
        <f t="shared" si="49"/>
        <v>61.988816568047341</v>
      </c>
      <c r="AU16" s="57">
        <f t="shared" si="49"/>
        <v>38.952222222222218</v>
      </c>
      <c r="AV16" s="57">
        <f t="shared" si="49"/>
        <v>35.172839506172835</v>
      </c>
      <c r="AW16" s="58">
        <f t="shared" si="49"/>
        <v>31.982222222222223</v>
      </c>
      <c r="AX16" s="273" t="str">
        <f t="shared" si="50"/>
        <v>Sì</v>
      </c>
      <c r="AZ16" s="93">
        <f t="shared" si="51"/>
        <v>0</v>
      </c>
      <c r="BA16" s="104">
        <f t="shared" si="52"/>
        <v>38.952222222222218</v>
      </c>
      <c r="BB16" s="104">
        <f t="shared" si="53"/>
        <v>23.269704142011832</v>
      </c>
      <c r="BC16" s="104">
        <f t="shared" si="54"/>
        <v>61.988816568047341</v>
      </c>
      <c r="BD16" s="104">
        <f t="shared" si="55"/>
        <v>35.172839506172835</v>
      </c>
      <c r="BE16" s="104">
        <f t="shared" si="56"/>
        <v>68.297335640138414</v>
      </c>
      <c r="BF16" s="104">
        <f t="shared" si="57"/>
        <v>0</v>
      </c>
      <c r="BG16" s="104">
        <f t="shared" si="58"/>
        <v>25.340555555555554</v>
      </c>
      <c r="BH16" s="104">
        <f t="shared" si="59"/>
        <v>31.982222222222223</v>
      </c>
      <c r="BI16" s="104">
        <f t="shared" si="60"/>
        <v>0</v>
      </c>
      <c r="BJ16" s="104">
        <f t="shared" si="61"/>
        <v>0</v>
      </c>
      <c r="BK16" s="104">
        <f t="shared" si="62"/>
        <v>0</v>
      </c>
      <c r="BL16" s="104">
        <f t="shared" si="63"/>
        <v>37.10125</v>
      </c>
      <c r="BM16" s="104">
        <f t="shared" si="64"/>
        <v>0</v>
      </c>
      <c r="BN16" s="104">
        <f t="shared" si="65"/>
        <v>57.825000000000003</v>
      </c>
      <c r="BO16" s="104">
        <f t="shared" si="66"/>
        <v>0</v>
      </c>
      <c r="BP16" s="104">
        <f t="shared" si="67"/>
        <v>0</v>
      </c>
      <c r="BQ16" s="104">
        <f t="shared" si="68"/>
        <v>36.891249999999999</v>
      </c>
      <c r="BR16" s="104">
        <f t="shared" si="69"/>
        <v>25.43</v>
      </c>
      <c r="BS16" s="105">
        <f t="shared" si="70"/>
        <v>0</v>
      </c>
      <c r="BT16" s="83">
        <f t="shared" si="71"/>
        <v>68.297335640138414</v>
      </c>
      <c r="BU16" s="84">
        <f t="shared" si="71"/>
        <v>61.988816568047341</v>
      </c>
      <c r="BV16" s="84">
        <f t="shared" si="71"/>
        <v>57.825000000000003</v>
      </c>
      <c r="BW16" s="84">
        <f t="shared" si="71"/>
        <v>38.952222222222218</v>
      </c>
      <c r="BX16" s="84">
        <f t="shared" si="71"/>
        <v>37.10125</v>
      </c>
      <c r="BY16" s="84">
        <f t="shared" si="71"/>
        <v>36.891249999999999</v>
      </c>
      <c r="BZ16" s="84">
        <f t="shared" si="71"/>
        <v>35.172839506172835</v>
      </c>
      <c r="CA16" s="84">
        <f t="shared" si="71"/>
        <v>31.982222222222223</v>
      </c>
      <c r="CB16" s="84">
        <f t="shared" si="71"/>
        <v>25.43</v>
      </c>
      <c r="CC16" s="85">
        <f t="shared" si="71"/>
        <v>25.340555555555554</v>
      </c>
      <c r="CD16" s="274" t="str">
        <f t="shared" si="72"/>
        <v>Sì</v>
      </c>
      <c r="CF16" s="275" t="str">
        <f t="shared" si="73"/>
        <v>1600-1799 - 11</v>
      </c>
    </row>
    <row r="17" spans="1:84">
      <c r="A17" s="29">
        <f t="shared" si="30"/>
        <v>8</v>
      </c>
      <c r="B17" s="178" t="s">
        <v>230</v>
      </c>
      <c r="C17" s="30" t="str">
        <f>VLOOKUP(E17,Fasce!$A$3:$B$8,2)</f>
        <v>1400-1599</v>
      </c>
      <c r="D17" s="158">
        <f>IF(C17="--","",COUNTIF($C$10:$C17,C17))</f>
        <v>1</v>
      </c>
      <c r="E17" s="4">
        <f>VLOOKUP(B17,Anagrafica!$B$3:$D$94,3,FALSE)</f>
        <v>1490</v>
      </c>
      <c r="F17" s="361">
        <f t="shared" si="31"/>
        <v>351.37631613442437</v>
      </c>
      <c r="G17" s="390">
        <v>26.02</v>
      </c>
      <c r="H17" s="265">
        <v>17.655555555555555</v>
      </c>
      <c r="I17" s="265">
        <v>6.6356804733727808</v>
      </c>
      <c r="J17" s="265">
        <v>19.323727810650887</v>
      </c>
      <c r="K17" s="265">
        <v>10.36888888888889</v>
      </c>
      <c r="L17" s="265">
        <v>34.953840830449828</v>
      </c>
      <c r="M17" s="265">
        <v>22.766543209876545</v>
      </c>
      <c r="N17" s="404">
        <v>14.465</v>
      </c>
      <c r="O17" s="404">
        <v>15.675555555555555</v>
      </c>
      <c r="P17" s="404">
        <v>41.660204081632656</v>
      </c>
      <c r="Q17" s="266">
        <v>22.2303125</v>
      </c>
      <c r="R17" s="404">
        <v>29.860415512465377</v>
      </c>
      <c r="S17" s="265">
        <v>21.391249999999999</v>
      </c>
      <c r="T17" s="265">
        <v>32</v>
      </c>
      <c r="U17" s="404">
        <v>28.8</v>
      </c>
      <c r="V17" s="404">
        <v>31.0903125</v>
      </c>
      <c r="W17" s="265">
        <v>25.036543209876541</v>
      </c>
      <c r="X17" s="404">
        <v>46.424999999999997</v>
      </c>
      <c r="Y17" s="404">
        <v>55.53</v>
      </c>
      <c r="Z17" s="269"/>
      <c r="AA17" s="365">
        <f t="shared" si="32"/>
        <v>501.88883012832457</v>
      </c>
      <c r="AB17" s="366">
        <f t="shared" si="33"/>
        <v>144.7243159326099</v>
      </c>
      <c r="AC17" s="367">
        <f t="shared" si="34"/>
        <v>351.37631613442437</v>
      </c>
      <c r="AD17" s="169">
        <f t="shared" si="35"/>
        <v>19</v>
      </c>
      <c r="AE17" s="2"/>
      <c r="AF17" s="164">
        <f t="shared" si="36"/>
        <v>144.7243159326099</v>
      </c>
      <c r="AG17" s="164">
        <f t="shared" si="37"/>
        <v>351.37631613442437</v>
      </c>
      <c r="AH17" s="166" t="str">
        <f t="shared" si="38"/>
        <v>OK</v>
      </c>
      <c r="AI17" s="133">
        <f t="shared" si="39"/>
        <v>26.02</v>
      </c>
      <c r="AJ17" s="134">
        <f t="shared" si="40"/>
        <v>17.655555555555555</v>
      </c>
      <c r="AK17" s="134">
        <f t="shared" si="41"/>
        <v>6.6356804733727808</v>
      </c>
      <c r="AL17" s="134">
        <f t="shared" si="42"/>
        <v>19.323727810650887</v>
      </c>
      <c r="AM17" s="134">
        <f t="shared" si="43"/>
        <v>10.36888888888889</v>
      </c>
      <c r="AN17" s="134">
        <f t="shared" si="44"/>
        <v>34.953840830449828</v>
      </c>
      <c r="AO17" s="134">
        <f t="shared" si="45"/>
        <v>22.766543209876545</v>
      </c>
      <c r="AP17" s="134">
        <f t="shared" si="46"/>
        <v>14.465</v>
      </c>
      <c r="AQ17" s="134">
        <f t="shared" si="47"/>
        <v>15.675555555555555</v>
      </c>
      <c r="AR17" s="135">
        <f t="shared" si="48"/>
        <v>41.660204081632656</v>
      </c>
      <c r="AS17" s="56">
        <f t="shared" si="49"/>
        <v>41.660204081632656</v>
      </c>
      <c r="AT17" s="57">
        <f t="shared" si="49"/>
        <v>34.953840830449828</v>
      </c>
      <c r="AU17" s="57">
        <f t="shared" si="49"/>
        <v>26.02</v>
      </c>
      <c r="AV17" s="57">
        <f t="shared" si="49"/>
        <v>22.766543209876545</v>
      </c>
      <c r="AW17" s="58">
        <f t="shared" si="49"/>
        <v>19.323727810650887</v>
      </c>
      <c r="AX17" s="273" t="str">
        <f t="shared" si="50"/>
        <v>Sì</v>
      </c>
      <c r="AZ17" s="93">
        <f t="shared" si="51"/>
        <v>26.02</v>
      </c>
      <c r="BA17" s="104">
        <f t="shared" si="52"/>
        <v>17.655555555555555</v>
      </c>
      <c r="BB17" s="104">
        <f t="shared" si="53"/>
        <v>6.6356804733727808</v>
      </c>
      <c r="BC17" s="104">
        <f t="shared" si="54"/>
        <v>19.323727810650887</v>
      </c>
      <c r="BD17" s="104">
        <f t="shared" si="55"/>
        <v>10.36888888888889</v>
      </c>
      <c r="BE17" s="104">
        <f t="shared" si="56"/>
        <v>34.953840830449828</v>
      </c>
      <c r="BF17" s="104">
        <f t="shared" si="57"/>
        <v>22.766543209876545</v>
      </c>
      <c r="BG17" s="104">
        <f t="shared" si="58"/>
        <v>14.465</v>
      </c>
      <c r="BH17" s="104">
        <f t="shared" si="59"/>
        <v>15.675555555555555</v>
      </c>
      <c r="BI17" s="104">
        <f t="shared" si="60"/>
        <v>41.660204081632656</v>
      </c>
      <c r="BJ17" s="104">
        <f t="shared" si="61"/>
        <v>22.2303125</v>
      </c>
      <c r="BK17" s="104">
        <f t="shared" si="62"/>
        <v>29.860415512465377</v>
      </c>
      <c r="BL17" s="104">
        <f t="shared" si="63"/>
        <v>21.391249999999999</v>
      </c>
      <c r="BM17" s="104">
        <f t="shared" si="64"/>
        <v>32</v>
      </c>
      <c r="BN17" s="104">
        <f t="shared" si="65"/>
        <v>28.8</v>
      </c>
      <c r="BO17" s="104">
        <f t="shared" si="66"/>
        <v>31.0903125</v>
      </c>
      <c r="BP17" s="104">
        <f t="shared" si="67"/>
        <v>25.036543209876541</v>
      </c>
      <c r="BQ17" s="104">
        <f t="shared" si="68"/>
        <v>46.424999999999997</v>
      </c>
      <c r="BR17" s="104">
        <f t="shared" si="69"/>
        <v>55.53</v>
      </c>
      <c r="BS17" s="105">
        <f t="shared" si="70"/>
        <v>0</v>
      </c>
      <c r="BT17" s="83">
        <f t="shared" si="71"/>
        <v>55.53</v>
      </c>
      <c r="BU17" s="84">
        <f t="shared" si="71"/>
        <v>46.424999999999997</v>
      </c>
      <c r="BV17" s="84">
        <f t="shared" si="71"/>
        <v>41.660204081632656</v>
      </c>
      <c r="BW17" s="84">
        <f t="shared" si="71"/>
        <v>34.953840830449828</v>
      </c>
      <c r="BX17" s="84">
        <f t="shared" si="71"/>
        <v>32</v>
      </c>
      <c r="BY17" s="84">
        <f t="shared" si="71"/>
        <v>31.0903125</v>
      </c>
      <c r="BZ17" s="84">
        <f t="shared" si="71"/>
        <v>29.860415512465377</v>
      </c>
      <c r="CA17" s="84">
        <f t="shared" si="71"/>
        <v>28.8</v>
      </c>
      <c r="CB17" s="84">
        <f t="shared" si="71"/>
        <v>26.02</v>
      </c>
      <c r="CC17" s="85">
        <f t="shared" si="71"/>
        <v>25.036543209876541</v>
      </c>
      <c r="CD17" s="274" t="str">
        <f t="shared" si="72"/>
        <v>Sì</v>
      </c>
      <c r="CF17" s="275" t="str">
        <f t="shared" si="73"/>
        <v>1400-1599 - 19</v>
      </c>
    </row>
    <row r="18" spans="1:84">
      <c r="A18" s="29">
        <f t="shared" si="30"/>
        <v>9</v>
      </c>
      <c r="B18" s="178" t="s">
        <v>231</v>
      </c>
      <c r="C18" s="30" t="str">
        <f>VLOOKUP(E18,Fasce!$A$3:$B$8,2)</f>
        <v>1600-1799</v>
      </c>
      <c r="D18" s="158">
        <f>IF(C18="--","",COUNTIF($C$10:$C18,C18))</f>
        <v>3</v>
      </c>
      <c r="E18" s="4">
        <f>VLOOKUP(B18,Anagrafica!$B$3:$D$94,3,FALSE)</f>
        <v>1731</v>
      </c>
      <c r="F18" s="361">
        <f t="shared" si="31"/>
        <v>300.87755856344194</v>
      </c>
      <c r="G18" s="390">
        <v>21.380000000000003</v>
      </c>
      <c r="H18" s="265">
        <v>12.599135802469137</v>
      </c>
      <c r="I18" s="265">
        <v>38.615739644970418</v>
      </c>
      <c r="J18" s="265">
        <v>15.912721893491124</v>
      </c>
      <c r="K18" s="265">
        <v>23.906543209876542</v>
      </c>
      <c r="L18" s="265">
        <v>20.938373702422147</v>
      </c>
      <c r="M18" s="265">
        <v>34.93283950617284</v>
      </c>
      <c r="N18" s="265"/>
      <c r="O18" s="265">
        <v>6.6688888888888886</v>
      </c>
      <c r="P18" s="359">
        <v>8.760408163265307</v>
      </c>
      <c r="Q18" s="266">
        <v>2.6953125</v>
      </c>
      <c r="R18" s="265"/>
      <c r="S18" s="265">
        <v>18.482812500000001</v>
      </c>
      <c r="T18" s="265">
        <v>44.422812499999999</v>
      </c>
      <c r="U18" s="265"/>
      <c r="V18" s="265">
        <v>34.181249999999999</v>
      </c>
      <c r="W18" s="265">
        <v>27.990000000000002</v>
      </c>
      <c r="X18" s="265">
        <v>26.58</v>
      </c>
      <c r="Y18" s="265">
        <v>27.93</v>
      </c>
      <c r="Z18" s="269"/>
      <c r="AA18" s="365">
        <f t="shared" si="32"/>
        <v>365.99683831155636</v>
      </c>
      <c r="AB18" s="366">
        <f t="shared" si="33"/>
        <v>139.77349606344197</v>
      </c>
      <c r="AC18" s="367">
        <f t="shared" si="34"/>
        <v>300.87755856344194</v>
      </c>
      <c r="AD18" s="169">
        <f t="shared" si="35"/>
        <v>16</v>
      </c>
      <c r="AE18" s="2"/>
      <c r="AF18" s="164">
        <f t="shared" si="36"/>
        <v>139.77349606344197</v>
      </c>
      <c r="AG18" s="164">
        <f t="shared" si="37"/>
        <v>300.87755856344194</v>
      </c>
      <c r="AH18" s="166" t="str">
        <f t="shared" si="38"/>
        <v>OK</v>
      </c>
      <c r="AI18" s="133">
        <f t="shared" si="39"/>
        <v>21.380000000000003</v>
      </c>
      <c r="AJ18" s="134">
        <f t="shared" si="40"/>
        <v>12.599135802469137</v>
      </c>
      <c r="AK18" s="134">
        <f t="shared" si="41"/>
        <v>38.615739644970418</v>
      </c>
      <c r="AL18" s="134">
        <f t="shared" si="42"/>
        <v>15.912721893491124</v>
      </c>
      <c r="AM18" s="134">
        <f t="shared" si="43"/>
        <v>23.906543209876542</v>
      </c>
      <c r="AN18" s="134">
        <f t="shared" si="44"/>
        <v>20.938373702422147</v>
      </c>
      <c r="AO18" s="134">
        <f t="shared" si="45"/>
        <v>34.93283950617284</v>
      </c>
      <c r="AP18" s="134">
        <f t="shared" si="46"/>
        <v>0</v>
      </c>
      <c r="AQ18" s="134">
        <f t="shared" si="47"/>
        <v>6.6688888888888886</v>
      </c>
      <c r="AR18" s="135">
        <f t="shared" si="48"/>
        <v>8.760408163265307</v>
      </c>
      <c r="AS18" s="56">
        <f t="shared" si="49"/>
        <v>38.615739644970418</v>
      </c>
      <c r="AT18" s="57">
        <f t="shared" si="49"/>
        <v>34.93283950617284</v>
      </c>
      <c r="AU18" s="57">
        <f t="shared" si="49"/>
        <v>23.906543209876542</v>
      </c>
      <c r="AV18" s="57">
        <f t="shared" si="49"/>
        <v>21.380000000000003</v>
      </c>
      <c r="AW18" s="58">
        <f t="shared" si="49"/>
        <v>20.938373702422147</v>
      </c>
      <c r="AX18" s="273" t="str">
        <f t="shared" si="50"/>
        <v>Sì</v>
      </c>
      <c r="AZ18" s="93">
        <f t="shared" si="51"/>
        <v>21.380000000000003</v>
      </c>
      <c r="BA18" s="104">
        <f t="shared" si="52"/>
        <v>12.599135802469137</v>
      </c>
      <c r="BB18" s="104">
        <f t="shared" si="53"/>
        <v>38.615739644970418</v>
      </c>
      <c r="BC18" s="104">
        <f t="shared" si="54"/>
        <v>15.912721893491124</v>
      </c>
      <c r="BD18" s="104">
        <f t="shared" si="55"/>
        <v>23.906543209876542</v>
      </c>
      <c r="BE18" s="104">
        <f t="shared" si="56"/>
        <v>20.938373702422147</v>
      </c>
      <c r="BF18" s="104">
        <f t="shared" si="57"/>
        <v>34.93283950617284</v>
      </c>
      <c r="BG18" s="104">
        <f t="shared" si="58"/>
        <v>0</v>
      </c>
      <c r="BH18" s="104">
        <f t="shared" si="59"/>
        <v>6.6688888888888886</v>
      </c>
      <c r="BI18" s="104">
        <f t="shared" si="60"/>
        <v>8.760408163265307</v>
      </c>
      <c r="BJ18" s="104">
        <f t="shared" si="61"/>
        <v>2.6953125</v>
      </c>
      <c r="BK18" s="104">
        <f t="shared" si="62"/>
        <v>0</v>
      </c>
      <c r="BL18" s="104">
        <f t="shared" si="63"/>
        <v>18.482812500000001</v>
      </c>
      <c r="BM18" s="104">
        <f t="shared" si="64"/>
        <v>44.422812499999999</v>
      </c>
      <c r="BN18" s="104">
        <f t="shared" si="65"/>
        <v>0</v>
      </c>
      <c r="BO18" s="104">
        <f t="shared" si="66"/>
        <v>34.181249999999999</v>
      </c>
      <c r="BP18" s="104">
        <f t="shared" si="67"/>
        <v>27.990000000000002</v>
      </c>
      <c r="BQ18" s="104">
        <f t="shared" si="68"/>
        <v>26.58</v>
      </c>
      <c r="BR18" s="104">
        <f t="shared" si="69"/>
        <v>27.93</v>
      </c>
      <c r="BS18" s="105">
        <f t="shared" si="70"/>
        <v>0</v>
      </c>
      <c r="BT18" s="83">
        <f t="shared" si="71"/>
        <v>44.422812499999999</v>
      </c>
      <c r="BU18" s="84">
        <f t="shared" si="71"/>
        <v>38.615739644970418</v>
      </c>
      <c r="BV18" s="84">
        <f t="shared" si="71"/>
        <v>34.93283950617284</v>
      </c>
      <c r="BW18" s="84">
        <f t="shared" si="71"/>
        <v>34.181249999999999</v>
      </c>
      <c r="BX18" s="84">
        <f t="shared" si="71"/>
        <v>27.990000000000002</v>
      </c>
      <c r="BY18" s="84">
        <f t="shared" si="71"/>
        <v>27.93</v>
      </c>
      <c r="BZ18" s="84">
        <f t="shared" si="71"/>
        <v>26.58</v>
      </c>
      <c r="CA18" s="84">
        <f t="shared" si="71"/>
        <v>23.906543209876542</v>
      </c>
      <c r="CB18" s="84">
        <f t="shared" si="71"/>
        <v>21.380000000000003</v>
      </c>
      <c r="CC18" s="85">
        <f t="shared" si="71"/>
        <v>20.938373702422147</v>
      </c>
      <c r="CD18" s="274" t="str">
        <f t="shared" si="72"/>
        <v>Sì</v>
      </c>
      <c r="CF18" s="275" t="str">
        <f t="shared" si="73"/>
        <v>1600-1799 - 16</v>
      </c>
    </row>
    <row r="19" spans="1:84">
      <c r="A19" s="29">
        <f t="shared" si="30"/>
        <v>10</v>
      </c>
      <c r="B19" s="178" t="s">
        <v>273</v>
      </c>
      <c r="C19" s="30" t="str">
        <f>VLOOKUP(E19,Fasce!$A$3:$B$8,2)</f>
        <v>1600-1799</v>
      </c>
      <c r="D19" s="158">
        <f>IF(C19="--","",COUNTIF($C$10:$C19,C19))</f>
        <v>4</v>
      </c>
      <c r="E19" s="4">
        <f>VLOOKUP(B19,Anagrafica!$B$3:$D$94,3,FALSE)</f>
        <v>1653</v>
      </c>
      <c r="F19" s="361">
        <f t="shared" si="31"/>
        <v>280.04671367082091</v>
      </c>
      <c r="G19" s="390"/>
      <c r="H19" s="265"/>
      <c r="I19" s="265"/>
      <c r="J19" s="265">
        <v>13.323431952662723</v>
      </c>
      <c r="K19" s="404">
        <v>54.352222222222224</v>
      </c>
      <c r="L19" s="265"/>
      <c r="M19" s="265">
        <v>6.1688888888888886</v>
      </c>
      <c r="N19" s="265"/>
      <c r="O19" s="265"/>
      <c r="P19" s="359">
        <v>14.841632653061225</v>
      </c>
      <c r="Q19" s="266"/>
      <c r="R19" s="265">
        <v>24.428836565096951</v>
      </c>
      <c r="S19" s="265">
        <v>24.3003125</v>
      </c>
      <c r="T19" s="404">
        <v>64.001249999999999</v>
      </c>
      <c r="U19" s="265">
        <v>19.75</v>
      </c>
      <c r="V19" s="265"/>
      <c r="W19" s="265"/>
      <c r="X19" s="265">
        <v>29.13013888888889</v>
      </c>
      <c r="Y19" s="265">
        <v>29.75</v>
      </c>
      <c r="Z19" s="269"/>
      <c r="AA19" s="365">
        <f t="shared" si="32"/>
        <v>280.04671367082091</v>
      </c>
      <c r="AB19" s="366">
        <f t="shared" si="33"/>
        <v>88.686175716835066</v>
      </c>
      <c r="AC19" s="367">
        <f t="shared" si="34"/>
        <v>280.04671367082091</v>
      </c>
      <c r="AD19" s="169">
        <f t="shared" si="35"/>
        <v>10</v>
      </c>
      <c r="AE19" s="2"/>
      <c r="AF19" s="164">
        <f t="shared" si="36"/>
        <v>88.686175716835066</v>
      </c>
      <c r="AG19" s="164">
        <f t="shared" si="37"/>
        <v>280.04671367082091</v>
      </c>
      <c r="AH19" s="166" t="str">
        <f t="shared" si="38"/>
        <v>OK</v>
      </c>
      <c r="AI19" s="133">
        <f t="shared" si="39"/>
        <v>0</v>
      </c>
      <c r="AJ19" s="134">
        <f t="shared" si="40"/>
        <v>0</v>
      </c>
      <c r="AK19" s="134">
        <f t="shared" si="41"/>
        <v>0</v>
      </c>
      <c r="AL19" s="134">
        <f t="shared" si="42"/>
        <v>13.323431952662723</v>
      </c>
      <c r="AM19" s="134">
        <f t="shared" si="43"/>
        <v>54.352222222222224</v>
      </c>
      <c r="AN19" s="134">
        <f t="shared" si="44"/>
        <v>0</v>
      </c>
      <c r="AO19" s="134">
        <f t="shared" si="45"/>
        <v>6.1688888888888886</v>
      </c>
      <c r="AP19" s="134">
        <f t="shared" si="46"/>
        <v>0</v>
      </c>
      <c r="AQ19" s="134">
        <f t="shared" si="47"/>
        <v>0</v>
      </c>
      <c r="AR19" s="135">
        <f t="shared" si="48"/>
        <v>14.841632653061225</v>
      </c>
      <c r="AS19" s="56">
        <f t="shared" si="49"/>
        <v>54.352222222222224</v>
      </c>
      <c r="AT19" s="57">
        <f t="shared" si="49"/>
        <v>14.841632653061225</v>
      </c>
      <c r="AU19" s="57">
        <f t="shared" si="49"/>
        <v>13.323431952662723</v>
      </c>
      <c r="AV19" s="57">
        <f t="shared" si="49"/>
        <v>6.1688888888888886</v>
      </c>
      <c r="AW19" s="58">
        <f t="shared" si="49"/>
        <v>0</v>
      </c>
      <c r="AX19" s="273" t="str">
        <f t="shared" si="50"/>
        <v>NO!</v>
      </c>
      <c r="AZ19" s="93">
        <f t="shared" si="51"/>
        <v>0</v>
      </c>
      <c r="BA19" s="104">
        <f t="shared" si="52"/>
        <v>0</v>
      </c>
      <c r="BB19" s="104">
        <f t="shared" si="53"/>
        <v>0</v>
      </c>
      <c r="BC19" s="104">
        <f t="shared" si="54"/>
        <v>13.323431952662723</v>
      </c>
      <c r="BD19" s="104">
        <f t="shared" si="55"/>
        <v>54.352222222222224</v>
      </c>
      <c r="BE19" s="104">
        <f t="shared" si="56"/>
        <v>0</v>
      </c>
      <c r="BF19" s="104">
        <f t="shared" si="57"/>
        <v>6.1688888888888886</v>
      </c>
      <c r="BG19" s="104">
        <f t="shared" si="58"/>
        <v>0</v>
      </c>
      <c r="BH19" s="104">
        <f t="shared" si="59"/>
        <v>0</v>
      </c>
      <c r="BI19" s="104">
        <f t="shared" si="60"/>
        <v>14.841632653061225</v>
      </c>
      <c r="BJ19" s="104">
        <f t="shared" si="61"/>
        <v>0</v>
      </c>
      <c r="BK19" s="104">
        <f t="shared" si="62"/>
        <v>24.428836565096951</v>
      </c>
      <c r="BL19" s="104">
        <f t="shared" si="63"/>
        <v>24.3003125</v>
      </c>
      <c r="BM19" s="104">
        <f t="shared" si="64"/>
        <v>64.001249999999999</v>
      </c>
      <c r="BN19" s="104">
        <f t="shared" si="65"/>
        <v>19.75</v>
      </c>
      <c r="BO19" s="104">
        <f t="shared" si="66"/>
        <v>0</v>
      </c>
      <c r="BP19" s="104">
        <f t="shared" si="67"/>
        <v>0</v>
      </c>
      <c r="BQ19" s="104">
        <f t="shared" si="68"/>
        <v>29.13013888888889</v>
      </c>
      <c r="BR19" s="104">
        <f t="shared" si="69"/>
        <v>29.75</v>
      </c>
      <c r="BS19" s="105">
        <f t="shared" si="70"/>
        <v>0</v>
      </c>
      <c r="BT19" s="83">
        <f t="shared" si="71"/>
        <v>64.001249999999999</v>
      </c>
      <c r="BU19" s="84">
        <f t="shared" si="71"/>
        <v>54.352222222222224</v>
      </c>
      <c r="BV19" s="84">
        <f t="shared" si="71"/>
        <v>29.75</v>
      </c>
      <c r="BW19" s="84">
        <f t="shared" si="71"/>
        <v>29.13013888888889</v>
      </c>
      <c r="BX19" s="84">
        <f t="shared" si="71"/>
        <v>24.428836565096951</v>
      </c>
      <c r="BY19" s="84">
        <f t="shared" si="71"/>
        <v>24.3003125</v>
      </c>
      <c r="BZ19" s="84">
        <f t="shared" si="71"/>
        <v>19.75</v>
      </c>
      <c r="CA19" s="84">
        <f t="shared" si="71"/>
        <v>14.841632653061225</v>
      </c>
      <c r="CB19" s="84">
        <f t="shared" si="71"/>
        <v>13.323431952662723</v>
      </c>
      <c r="CC19" s="85">
        <f t="shared" si="71"/>
        <v>6.1688888888888886</v>
      </c>
      <c r="CD19" s="274" t="str">
        <f t="shared" si="72"/>
        <v>Sì</v>
      </c>
      <c r="CF19" s="275" t="str">
        <f t="shared" si="73"/>
        <v>1600-1799 - 10</v>
      </c>
    </row>
    <row r="20" spans="1:84">
      <c r="A20" s="29">
        <f t="shared" si="30"/>
        <v>11</v>
      </c>
      <c r="B20" s="178" t="s">
        <v>246</v>
      </c>
      <c r="C20" s="30" t="str">
        <f>VLOOKUP(E20,Fasce!$A$3:$B$8,2)</f>
        <v>1400-1599</v>
      </c>
      <c r="D20" s="158">
        <f>IF(C20="--","",COUNTIF($C$10:$C20,C20))</f>
        <v>2</v>
      </c>
      <c r="E20" s="4">
        <f>VLOOKUP(B20,Anagrafica!$B$3:$D$94,3,FALSE)</f>
        <v>1573</v>
      </c>
      <c r="F20" s="361">
        <f t="shared" si="31"/>
        <v>276.34339017705099</v>
      </c>
      <c r="G20" s="390"/>
      <c r="H20" s="265">
        <v>16.078024691358024</v>
      </c>
      <c r="I20" s="265">
        <v>17.45112426035503</v>
      </c>
      <c r="J20" s="265">
        <v>30.200887573964501</v>
      </c>
      <c r="K20" s="265">
        <v>5.1972839506172841</v>
      </c>
      <c r="L20" s="404">
        <v>17.975259515570933</v>
      </c>
      <c r="M20" s="404">
        <v>20.44172839506173</v>
      </c>
      <c r="N20" s="265"/>
      <c r="O20" s="265">
        <v>13.97</v>
      </c>
      <c r="P20" s="359"/>
      <c r="Q20" s="266">
        <v>13.285</v>
      </c>
      <c r="R20" s="265"/>
      <c r="S20" s="265">
        <v>33.780312500000001</v>
      </c>
      <c r="T20" s="404">
        <v>28.8203125</v>
      </c>
      <c r="U20" s="265">
        <v>21.835000000000001</v>
      </c>
      <c r="V20" s="265"/>
      <c r="W20" s="265">
        <v>41.94222222222222</v>
      </c>
      <c r="X20" s="265">
        <v>12.585000000000001</v>
      </c>
      <c r="Y20" s="265">
        <v>39.56</v>
      </c>
      <c r="Z20" s="269">
        <v>24.336543209876545</v>
      </c>
      <c r="AA20" s="365">
        <f t="shared" si="32"/>
        <v>337.45869881902627</v>
      </c>
      <c r="AB20" s="366">
        <f t="shared" si="33"/>
        <v>102.14702443631022</v>
      </c>
      <c r="AC20" s="367">
        <f t="shared" si="34"/>
        <v>276.34339017705099</v>
      </c>
      <c r="AD20" s="169">
        <f t="shared" si="35"/>
        <v>15</v>
      </c>
      <c r="AE20" s="2"/>
      <c r="AF20" s="164">
        <f t="shared" si="36"/>
        <v>102.14702443631022</v>
      </c>
      <c r="AG20" s="164">
        <f t="shared" si="37"/>
        <v>276.34339017705099</v>
      </c>
      <c r="AH20" s="166" t="str">
        <f t="shared" si="38"/>
        <v>OK</v>
      </c>
      <c r="AI20" s="133">
        <f t="shared" si="39"/>
        <v>0</v>
      </c>
      <c r="AJ20" s="134">
        <f t="shared" si="40"/>
        <v>16.078024691358024</v>
      </c>
      <c r="AK20" s="134">
        <f t="shared" si="41"/>
        <v>17.45112426035503</v>
      </c>
      <c r="AL20" s="134">
        <f t="shared" si="42"/>
        <v>30.200887573964501</v>
      </c>
      <c r="AM20" s="134">
        <f t="shared" si="43"/>
        <v>5.1972839506172841</v>
      </c>
      <c r="AN20" s="134">
        <f t="shared" si="44"/>
        <v>17.975259515570933</v>
      </c>
      <c r="AO20" s="134">
        <f t="shared" si="45"/>
        <v>20.44172839506173</v>
      </c>
      <c r="AP20" s="134">
        <f t="shared" si="46"/>
        <v>0</v>
      </c>
      <c r="AQ20" s="134">
        <f t="shared" si="47"/>
        <v>13.97</v>
      </c>
      <c r="AR20" s="135">
        <f t="shared" si="48"/>
        <v>0</v>
      </c>
      <c r="AS20" s="56">
        <f t="shared" ref="AS20:AW29" si="74">LARGE($AI20:$AR20,AS$9)</f>
        <v>30.200887573964501</v>
      </c>
      <c r="AT20" s="57">
        <f t="shared" si="74"/>
        <v>20.44172839506173</v>
      </c>
      <c r="AU20" s="57">
        <f t="shared" si="74"/>
        <v>17.975259515570933</v>
      </c>
      <c r="AV20" s="57">
        <f t="shared" si="74"/>
        <v>17.45112426035503</v>
      </c>
      <c r="AW20" s="58">
        <f t="shared" si="74"/>
        <v>16.078024691358024</v>
      </c>
      <c r="AX20" s="273" t="str">
        <f t="shared" si="50"/>
        <v>Sì</v>
      </c>
      <c r="AZ20" s="93">
        <f t="shared" si="51"/>
        <v>0</v>
      </c>
      <c r="BA20" s="104">
        <f t="shared" si="52"/>
        <v>16.078024691358024</v>
      </c>
      <c r="BB20" s="104">
        <f t="shared" si="53"/>
        <v>17.45112426035503</v>
      </c>
      <c r="BC20" s="104">
        <f t="shared" si="54"/>
        <v>30.200887573964501</v>
      </c>
      <c r="BD20" s="104">
        <f t="shared" si="55"/>
        <v>5.1972839506172841</v>
      </c>
      <c r="BE20" s="104">
        <f t="shared" si="56"/>
        <v>17.975259515570933</v>
      </c>
      <c r="BF20" s="104">
        <f t="shared" si="57"/>
        <v>20.44172839506173</v>
      </c>
      <c r="BG20" s="104">
        <f t="shared" si="58"/>
        <v>0</v>
      </c>
      <c r="BH20" s="104">
        <f t="shared" si="59"/>
        <v>13.97</v>
      </c>
      <c r="BI20" s="104">
        <f t="shared" si="60"/>
        <v>0</v>
      </c>
      <c r="BJ20" s="104">
        <f t="shared" si="61"/>
        <v>13.285</v>
      </c>
      <c r="BK20" s="104">
        <f t="shared" si="62"/>
        <v>0</v>
      </c>
      <c r="BL20" s="104">
        <f t="shared" si="63"/>
        <v>33.780312500000001</v>
      </c>
      <c r="BM20" s="104">
        <f t="shared" si="64"/>
        <v>28.8203125</v>
      </c>
      <c r="BN20" s="104">
        <f t="shared" si="65"/>
        <v>21.835000000000001</v>
      </c>
      <c r="BO20" s="104">
        <f t="shared" si="66"/>
        <v>0</v>
      </c>
      <c r="BP20" s="104">
        <f t="shared" si="67"/>
        <v>41.94222222222222</v>
      </c>
      <c r="BQ20" s="104">
        <f t="shared" si="68"/>
        <v>12.585000000000001</v>
      </c>
      <c r="BR20" s="104">
        <f t="shared" si="69"/>
        <v>39.56</v>
      </c>
      <c r="BS20" s="105">
        <f t="shared" si="70"/>
        <v>24.336543209876545</v>
      </c>
      <c r="BT20" s="83">
        <f t="shared" ref="BT20:CC29" si="75">LARGE($AZ20:$BS20,BT$9)</f>
        <v>41.94222222222222</v>
      </c>
      <c r="BU20" s="84">
        <f t="shared" si="75"/>
        <v>39.56</v>
      </c>
      <c r="BV20" s="84">
        <f t="shared" si="75"/>
        <v>33.780312500000001</v>
      </c>
      <c r="BW20" s="84">
        <f t="shared" si="75"/>
        <v>30.200887573964501</v>
      </c>
      <c r="BX20" s="84">
        <f t="shared" si="75"/>
        <v>28.8203125</v>
      </c>
      <c r="BY20" s="84">
        <f t="shared" si="75"/>
        <v>24.336543209876545</v>
      </c>
      <c r="BZ20" s="84">
        <f t="shared" si="75"/>
        <v>21.835000000000001</v>
      </c>
      <c r="CA20" s="84">
        <f t="shared" si="75"/>
        <v>20.44172839506173</v>
      </c>
      <c r="CB20" s="84">
        <f t="shared" si="75"/>
        <v>17.975259515570933</v>
      </c>
      <c r="CC20" s="85">
        <f t="shared" si="75"/>
        <v>17.45112426035503</v>
      </c>
      <c r="CD20" s="274" t="str">
        <f t="shared" si="72"/>
        <v>Sì</v>
      </c>
      <c r="CF20" s="275" t="str">
        <f t="shared" si="73"/>
        <v>1400-1599 - 15</v>
      </c>
    </row>
    <row r="21" spans="1:84" ht="13.5" thickBot="1">
      <c r="A21" s="470">
        <f t="shared" si="30"/>
        <v>12</v>
      </c>
      <c r="B21" s="471" t="s">
        <v>276</v>
      </c>
      <c r="C21" s="472" t="str">
        <f>VLOOKUP(E21,Fasce!$A$3:$B$8,2)</f>
        <v>Under 1400</v>
      </c>
      <c r="D21" s="473">
        <f>IF(C21="--","",COUNTIF($C$10:$C21,C21))</f>
        <v>1</v>
      </c>
      <c r="E21" s="474">
        <f>VLOOKUP(B21,Anagrafica!$B$3:$D$94,3,FALSE)</f>
        <v>1399</v>
      </c>
      <c r="F21" s="475">
        <f t="shared" si="31"/>
        <v>120.54953122328237</v>
      </c>
      <c r="G21" s="589"/>
      <c r="H21" s="476"/>
      <c r="I21" s="476"/>
      <c r="J21" s="476"/>
      <c r="K21" s="476">
        <v>0.15432098765432098</v>
      </c>
      <c r="L21" s="476"/>
      <c r="M21" s="476">
        <v>5.4072839506172841</v>
      </c>
      <c r="N21" s="476"/>
      <c r="O21" s="476"/>
      <c r="P21" s="476"/>
      <c r="Q21" s="478"/>
      <c r="R21" s="476">
        <v>13.096537396121883</v>
      </c>
      <c r="S21" s="476">
        <v>7.5112500000000004</v>
      </c>
      <c r="T21" s="477">
        <v>10.905000000000001</v>
      </c>
      <c r="U21" s="476">
        <v>6.88</v>
      </c>
      <c r="V21" s="476">
        <v>14.164999999999999</v>
      </c>
      <c r="W21" s="476">
        <v>12.77888888888889</v>
      </c>
      <c r="X21" s="476">
        <v>14.373472222222222</v>
      </c>
      <c r="Y21" s="476">
        <v>5.3500000000000005</v>
      </c>
      <c r="Z21" s="590">
        <v>30.0820987654321</v>
      </c>
      <c r="AA21" s="479">
        <f t="shared" si="32"/>
        <v>120.7038522109367</v>
      </c>
      <c r="AB21" s="480">
        <f t="shared" si="33"/>
        <v>5.5616049382716053</v>
      </c>
      <c r="AC21" s="481">
        <f t="shared" si="34"/>
        <v>120.54953122328237</v>
      </c>
      <c r="AD21" s="482">
        <f t="shared" si="35"/>
        <v>11</v>
      </c>
      <c r="AE21" s="2"/>
      <c r="AF21" s="164">
        <f t="shared" si="36"/>
        <v>5.5616049382716053</v>
      </c>
      <c r="AG21" s="164">
        <f t="shared" si="37"/>
        <v>120.54953122328237</v>
      </c>
      <c r="AH21" s="166" t="str">
        <f t="shared" si="38"/>
        <v>OK</v>
      </c>
      <c r="AI21" s="133">
        <f t="shared" si="39"/>
        <v>0</v>
      </c>
      <c r="AJ21" s="134">
        <f t="shared" si="40"/>
        <v>0</v>
      </c>
      <c r="AK21" s="134">
        <f t="shared" si="41"/>
        <v>0</v>
      </c>
      <c r="AL21" s="134">
        <f t="shared" si="42"/>
        <v>0</v>
      </c>
      <c r="AM21" s="134">
        <f t="shared" si="43"/>
        <v>0.15432098765432098</v>
      </c>
      <c r="AN21" s="134">
        <f t="shared" si="44"/>
        <v>0</v>
      </c>
      <c r="AO21" s="134">
        <f t="shared" si="45"/>
        <v>5.4072839506172841</v>
      </c>
      <c r="AP21" s="134">
        <f t="shared" si="46"/>
        <v>0</v>
      </c>
      <c r="AQ21" s="134">
        <f t="shared" si="47"/>
        <v>0</v>
      </c>
      <c r="AR21" s="135">
        <f t="shared" si="48"/>
        <v>0</v>
      </c>
      <c r="AS21" s="56">
        <f t="shared" si="74"/>
        <v>5.4072839506172841</v>
      </c>
      <c r="AT21" s="57">
        <f t="shared" si="74"/>
        <v>0.15432098765432098</v>
      </c>
      <c r="AU21" s="57">
        <f t="shared" si="74"/>
        <v>0</v>
      </c>
      <c r="AV21" s="57">
        <f t="shared" si="74"/>
        <v>0</v>
      </c>
      <c r="AW21" s="58">
        <f t="shared" si="74"/>
        <v>0</v>
      </c>
      <c r="AX21" s="273" t="str">
        <f t="shared" si="50"/>
        <v>NO!</v>
      </c>
      <c r="AZ21" s="93">
        <f t="shared" si="51"/>
        <v>0</v>
      </c>
      <c r="BA21" s="104">
        <f t="shared" si="52"/>
        <v>0</v>
      </c>
      <c r="BB21" s="104">
        <f t="shared" si="53"/>
        <v>0</v>
      </c>
      <c r="BC21" s="104">
        <f t="shared" si="54"/>
        <v>0</v>
      </c>
      <c r="BD21" s="104">
        <f t="shared" si="55"/>
        <v>0.15432098765432098</v>
      </c>
      <c r="BE21" s="104">
        <f t="shared" si="56"/>
        <v>0</v>
      </c>
      <c r="BF21" s="104">
        <f t="shared" si="57"/>
        <v>5.4072839506172841</v>
      </c>
      <c r="BG21" s="104">
        <f t="shared" si="58"/>
        <v>0</v>
      </c>
      <c r="BH21" s="104">
        <f t="shared" si="59"/>
        <v>0</v>
      </c>
      <c r="BI21" s="104">
        <f t="shared" si="60"/>
        <v>0</v>
      </c>
      <c r="BJ21" s="104">
        <f t="shared" si="61"/>
        <v>0</v>
      </c>
      <c r="BK21" s="104">
        <f t="shared" si="62"/>
        <v>13.096537396121883</v>
      </c>
      <c r="BL21" s="104">
        <f t="shared" si="63"/>
        <v>7.5112500000000004</v>
      </c>
      <c r="BM21" s="104">
        <f t="shared" si="64"/>
        <v>10.905000000000001</v>
      </c>
      <c r="BN21" s="104">
        <f t="shared" si="65"/>
        <v>6.88</v>
      </c>
      <c r="BO21" s="104">
        <f t="shared" si="66"/>
        <v>14.164999999999999</v>
      </c>
      <c r="BP21" s="104">
        <f t="shared" si="67"/>
        <v>12.77888888888889</v>
      </c>
      <c r="BQ21" s="104">
        <f t="shared" si="68"/>
        <v>14.373472222222222</v>
      </c>
      <c r="BR21" s="104">
        <f t="shared" si="69"/>
        <v>5.3500000000000005</v>
      </c>
      <c r="BS21" s="105">
        <f t="shared" si="70"/>
        <v>30.0820987654321</v>
      </c>
      <c r="BT21" s="83">
        <f t="shared" si="75"/>
        <v>30.0820987654321</v>
      </c>
      <c r="BU21" s="84">
        <f t="shared" si="75"/>
        <v>14.373472222222222</v>
      </c>
      <c r="BV21" s="84">
        <f t="shared" si="75"/>
        <v>14.164999999999999</v>
      </c>
      <c r="BW21" s="84">
        <f t="shared" si="75"/>
        <v>13.096537396121883</v>
      </c>
      <c r="BX21" s="84">
        <f t="shared" si="75"/>
        <v>12.77888888888889</v>
      </c>
      <c r="BY21" s="84">
        <f t="shared" si="75"/>
        <v>10.905000000000001</v>
      </c>
      <c r="BZ21" s="84">
        <f t="shared" si="75"/>
        <v>7.5112500000000004</v>
      </c>
      <c r="CA21" s="84">
        <f t="shared" si="75"/>
        <v>6.88</v>
      </c>
      <c r="CB21" s="84">
        <f t="shared" si="75"/>
        <v>5.4072839506172841</v>
      </c>
      <c r="CC21" s="85">
        <f t="shared" si="75"/>
        <v>5.3500000000000005</v>
      </c>
      <c r="CD21" s="274" t="str">
        <f t="shared" si="72"/>
        <v>Sì</v>
      </c>
      <c r="CF21" s="275" t="str">
        <f t="shared" si="73"/>
        <v>Under 1400 - 11</v>
      </c>
    </row>
    <row r="22" spans="1:84">
      <c r="A22" s="483">
        <f t="shared" si="30"/>
        <v>13</v>
      </c>
      <c r="B22" s="495" t="s">
        <v>258</v>
      </c>
      <c r="C22" s="484" t="str">
        <f>VLOOKUP(E22,Fasce!$A$3:$B$8,2)</f>
        <v>1800-2000</v>
      </c>
      <c r="D22" s="485">
        <f>IF(C22="--","",COUNTIF($C$10:$C22,C22))</f>
        <v>6</v>
      </c>
      <c r="E22" s="486">
        <f>VLOOKUP(B22,Anagrafica!$B$3:$D$94,3,FALSE)</f>
        <v>1812</v>
      </c>
      <c r="F22" s="487">
        <f t="shared" si="31"/>
        <v>439.30557330170069</v>
      </c>
      <c r="G22" s="591"/>
      <c r="H22" s="488"/>
      <c r="I22" s="488">
        <v>29.117041420118341</v>
      </c>
      <c r="J22" s="488"/>
      <c r="K22" s="488"/>
      <c r="L22" s="592">
        <v>74.290657439446363</v>
      </c>
      <c r="M22" s="488"/>
      <c r="N22" s="488">
        <v>34.233888888888885</v>
      </c>
      <c r="O22" s="488"/>
      <c r="P22" s="593"/>
      <c r="Q22" s="489">
        <v>19.491250000000001</v>
      </c>
      <c r="R22" s="488">
        <v>63.747700831024929</v>
      </c>
      <c r="S22" s="488"/>
      <c r="T22" s="488"/>
      <c r="U22" s="592">
        <v>71.745000000000005</v>
      </c>
      <c r="V22" s="592">
        <v>53.877812500000005</v>
      </c>
      <c r="W22" s="488"/>
      <c r="X22" s="488">
        <v>56.172222222222217</v>
      </c>
      <c r="Y22" s="488">
        <v>36.629999999999995</v>
      </c>
      <c r="Z22" s="490"/>
      <c r="AA22" s="491">
        <f t="shared" si="32"/>
        <v>439.30557330170075</v>
      </c>
      <c r="AB22" s="492">
        <f t="shared" si="33"/>
        <v>137.64158774845359</v>
      </c>
      <c r="AC22" s="493">
        <f t="shared" si="34"/>
        <v>439.30557330170069</v>
      </c>
      <c r="AD22" s="494">
        <f t="shared" si="35"/>
        <v>9</v>
      </c>
      <c r="AE22" s="2"/>
      <c r="AF22" s="164">
        <f t="shared" si="36"/>
        <v>137.64158774845359</v>
      </c>
      <c r="AG22" s="164">
        <f t="shared" si="37"/>
        <v>439.30557330170069</v>
      </c>
      <c r="AH22" s="166" t="str">
        <f t="shared" si="38"/>
        <v>NO!</v>
      </c>
      <c r="AI22" s="133">
        <f t="shared" si="39"/>
        <v>0</v>
      </c>
      <c r="AJ22" s="134">
        <f t="shared" si="40"/>
        <v>0</v>
      </c>
      <c r="AK22" s="134">
        <f t="shared" si="41"/>
        <v>29.117041420118341</v>
      </c>
      <c r="AL22" s="134">
        <f t="shared" si="42"/>
        <v>0</v>
      </c>
      <c r="AM22" s="134">
        <f t="shared" si="43"/>
        <v>0</v>
      </c>
      <c r="AN22" s="134">
        <f t="shared" si="44"/>
        <v>74.290657439446363</v>
      </c>
      <c r="AO22" s="134">
        <f t="shared" si="45"/>
        <v>0</v>
      </c>
      <c r="AP22" s="134">
        <f t="shared" si="46"/>
        <v>34.233888888888885</v>
      </c>
      <c r="AQ22" s="134">
        <f t="shared" si="47"/>
        <v>0</v>
      </c>
      <c r="AR22" s="135">
        <f t="shared" si="48"/>
        <v>0</v>
      </c>
      <c r="AS22" s="56">
        <f t="shared" si="74"/>
        <v>74.290657439446363</v>
      </c>
      <c r="AT22" s="57">
        <f t="shared" si="74"/>
        <v>34.233888888888885</v>
      </c>
      <c r="AU22" s="57">
        <f t="shared" si="74"/>
        <v>29.117041420118341</v>
      </c>
      <c r="AV22" s="57">
        <f t="shared" si="74"/>
        <v>0</v>
      </c>
      <c r="AW22" s="58">
        <f t="shared" si="74"/>
        <v>0</v>
      </c>
      <c r="AX22" s="273" t="str">
        <f t="shared" si="50"/>
        <v>NO!</v>
      </c>
      <c r="AZ22" s="93">
        <f t="shared" si="51"/>
        <v>0</v>
      </c>
      <c r="BA22" s="104">
        <f t="shared" si="52"/>
        <v>0</v>
      </c>
      <c r="BB22" s="104">
        <f t="shared" si="53"/>
        <v>29.117041420118341</v>
      </c>
      <c r="BC22" s="104">
        <f t="shared" si="54"/>
        <v>0</v>
      </c>
      <c r="BD22" s="104">
        <f t="shared" si="55"/>
        <v>0</v>
      </c>
      <c r="BE22" s="104">
        <f t="shared" si="56"/>
        <v>74.290657439446363</v>
      </c>
      <c r="BF22" s="104">
        <f t="shared" si="57"/>
        <v>0</v>
      </c>
      <c r="BG22" s="104">
        <f t="shared" si="58"/>
        <v>34.233888888888885</v>
      </c>
      <c r="BH22" s="104">
        <f t="shared" si="59"/>
        <v>0</v>
      </c>
      <c r="BI22" s="104">
        <f t="shared" si="60"/>
        <v>0</v>
      </c>
      <c r="BJ22" s="104">
        <f t="shared" si="61"/>
        <v>19.491250000000001</v>
      </c>
      <c r="BK22" s="104">
        <f t="shared" si="62"/>
        <v>63.747700831024929</v>
      </c>
      <c r="BL22" s="104">
        <f t="shared" si="63"/>
        <v>0</v>
      </c>
      <c r="BM22" s="104">
        <f t="shared" si="64"/>
        <v>0</v>
      </c>
      <c r="BN22" s="104">
        <f t="shared" si="65"/>
        <v>71.745000000000005</v>
      </c>
      <c r="BO22" s="104">
        <f t="shared" si="66"/>
        <v>53.877812500000005</v>
      </c>
      <c r="BP22" s="104">
        <f t="shared" si="67"/>
        <v>0</v>
      </c>
      <c r="BQ22" s="104">
        <f t="shared" si="68"/>
        <v>56.172222222222217</v>
      </c>
      <c r="BR22" s="104">
        <f t="shared" si="69"/>
        <v>36.629999999999995</v>
      </c>
      <c r="BS22" s="105">
        <f t="shared" si="70"/>
        <v>0</v>
      </c>
      <c r="BT22" s="83">
        <f t="shared" si="75"/>
        <v>74.290657439446363</v>
      </c>
      <c r="BU22" s="84">
        <f t="shared" si="75"/>
        <v>71.745000000000005</v>
      </c>
      <c r="BV22" s="84">
        <f t="shared" si="75"/>
        <v>63.747700831024929</v>
      </c>
      <c r="BW22" s="84">
        <f t="shared" si="75"/>
        <v>56.172222222222217</v>
      </c>
      <c r="BX22" s="84">
        <f t="shared" si="75"/>
        <v>53.877812500000005</v>
      </c>
      <c r="BY22" s="84">
        <f t="shared" si="75"/>
        <v>36.629999999999995</v>
      </c>
      <c r="BZ22" s="84">
        <f t="shared" si="75"/>
        <v>34.233888888888885</v>
      </c>
      <c r="CA22" s="84">
        <f t="shared" si="75"/>
        <v>29.117041420118341</v>
      </c>
      <c r="CB22" s="84">
        <f t="shared" si="75"/>
        <v>19.491250000000001</v>
      </c>
      <c r="CC22" s="85">
        <f t="shared" si="75"/>
        <v>0</v>
      </c>
      <c r="CD22" s="274" t="str">
        <f t="shared" si="72"/>
        <v>NO!</v>
      </c>
      <c r="CF22" s="275" t="str">
        <f t="shared" si="73"/>
        <v>1800-2000 - 9</v>
      </c>
    </row>
    <row r="23" spans="1:84">
      <c r="A23" s="573">
        <f t="shared" si="30"/>
        <v>14</v>
      </c>
      <c r="B23" s="574" t="s">
        <v>284</v>
      </c>
      <c r="C23" s="575" t="str">
        <f>VLOOKUP(E23,Fasce!$A$3:$B$8,2)</f>
        <v>Assoluta</v>
      </c>
      <c r="D23" s="576">
        <f>IF(C23="--","",COUNTIF($C$10:$C23,C23))</f>
        <v>1</v>
      </c>
      <c r="E23" s="577">
        <f>VLOOKUP(B23,Anagrafica!$B$3:$D$94,3,FALSE)</f>
        <v>2087</v>
      </c>
      <c r="F23" s="578">
        <f t="shared" si="31"/>
        <v>305.8822448979592</v>
      </c>
      <c r="G23" s="579"/>
      <c r="H23" s="580"/>
      <c r="I23" s="580"/>
      <c r="J23" s="580"/>
      <c r="K23" s="580"/>
      <c r="L23" s="580"/>
      <c r="M23" s="581">
        <v>80</v>
      </c>
      <c r="N23" s="581">
        <v>80</v>
      </c>
      <c r="O23" s="580"/>
      <c r="P23" s="582">
        <v>65.882244897959183</v>
      </c>
      <c r="Q23" s="583"/>
      <c r="R23" s="580"/>
      <c r="S23" s="581">
        <v>80</v>
      </c>
      <c r="T23" s="580"/>
      <c r="U23" s="580"/>
      <c r="V23" s="580"/>
      <c r="W23" s="580"/>
      <c r="X23" s="580"/>
      <c r="Y23" s="580"/>
      <c r="Z23" s="584"/>
      <c r="AA23" s="585">
        <f t="shared" si="32"/>
        <v>305.8822448979592</v>
      </c>
      <c r="AB23" s="586">
        <f t="shared" si="33"/>
        <v>225.8822448979592</v>
      </c>
      <c r="AC23" s="587">
        <f t="shared" si="34"/>
        <v>305.8822448979592</v>
      </c>
      <c r="AD23" s="588">
        <f t="shared" si="35"/>
        <v>4</v>
      </c>
      <c r="AE23" s="2"/>
      <c r="AF23" s="164">
        <f t="shared" si="36"/>
        <v>225.8822448979592</v>
      </c>
      <c r="AG23" s="164">
        <f t="shared" si="37"/>
        <v>305.8822448979592</v>
      </c>
      <c r="AH23" s="166" t="str">
        <f t="shared" si="38"/>
        <v>NO!</v>
      </c>
      <c r="AI23" s="133">
        <f t="shared" si="39"/>
        <v>0</v>
      </c>
      <c r="AJ23" s="134">
        <f t="shared" si="40"/>
        <v>0</v>
      </c>
      <c r="AK23" s="134">
        <f t="shared" si="41"/>
        <v>0</v>
      </c>
      <c r="AL23" s="134">
        <f t="shared" si="42"/>
        <v>0</v>
      </c>
      <c r="AM23" s="134">
        <f t="shared" si="43"/>
        <v>0</v>
      </c>
      <c r="AN23" s="134">
        <f t="shared" si="44"/>
        <v>0</v>
      </c>
      <c r="AO23" s="134">
        <f t="shared" si="45"/>
        <v>80</v>
      </c>
      <c r="AP23" s="134">
        <f t="shared" si="46"/>
        <v>80</v>
      </c>
      <c r="AQ23" s="134">
        <f t="shared" si="47"/>
        <v>0</v>
      </c>
      <c r="AR23" s="135">
        <f t="shared" si="48"/>
        <v>65.882244897959183</v>
      </c>
      <c r="AS23" s="56">
        <f t="shared" si="74"/>
        <v>80</v>
      </c>
      <c r="AT23" s="57">
        <f t="shared" si="74"/>
        <v>80</v>
      </c>
      <c r="AU23" s="57">
        <f t="shared" si="74"/>
        <v>65.882244897959183</v>
      </c>
      <c r="AV23" s="57">
        <f t="shared" si="74"/>
        <v>0</v>
      </c>
      <c r="AW23" s="58">
        <f t="shared" si="74"/>
        <v>0</v>
      </c>
      <c r="AX23" s="273" t="str">
        <f t="shared" si="50"/>
        <v>NO!</v>
      </c>
      <c r="AZ23" s="93">
        <f t="shared" si="51"/>
        <v>0</v>
      </c>
      <c r="BA23" s="104">
        <f t="shared" si="52"/>
        <v>0</v>
      </c>
      <c r="BB23" s="104">
        <f t="shared" si="53"/>
        <v>0</v>
      </c>
      <c r="BC23" s="104">
        <f t="shared" si="54"/>
        <v>0</v>
      </c>
      <c r="BD23" s="104">
        <f t="shared" si="55"/>
        <v>0</v>
      </c>
      <c r="BE23" s="104">
        <f t="shared" si="56"/>
        <v>0</v>
      </c>
      <c r="BF23" s="104">
        <f t="shared" si="57"/>
        <v>80</v>
      </c>
      <c r="BG23" s="104">
        <f t="shared" si="58"/>
        <v>80</v>
      </c>
      <c r="BH23" s="104">
        <f t="shared" si="59"/>
        <v>0</v>
      </c>
      <c r="BI23" s="104">
        <f t="shared" si="60"/>
        <v>65.882244897959183</v>
      </c>
      <c r="BJ23" s="104">
        <f t="shared" si="61"/>
        <v>0</v>
      </c>
      <c r="BK23" s="104">
        <f t="shared" si="62"/>
        <v>0</v>
      </c>
      <c r="BL23" s="104">
        <f t="shared" si="63"/>
        <v>80</v>
      </c>
      <c r="BM23" s="104">
        <f t="shared" si="64"/>
        <v>0</v>
      </c>
      <c r="BN23" s="104">
        <f t="shared" si="65"/>
        <v>0</v>
      </c>
      <c r="BO23" s="104">
        <f t="shared" si="66"/>
        <v>0</v>
      </c>
      <c r="BP23" s="104">
        <f t="shared" si="67"/>
        <v>0</v>
      </c>
      <c r="BQ23" s="104">
        <f t="shared" si="68"/>
        <v>0</v>
      </c>
      <c r="BR23" s="104">
        <f t="shared" si="69"/>
        <v>0</v>
      </c>
      <c r="BS23" s="105">
        <f t="shared" si="70"/>
        <v>0</v>
      </c>
      <c r="BT23" s="83">
        <f t="shared" si="75"/>
        <v>80</v>
      </c>
      <c r="BU23" s="84">
        <f t="shared" si="75"/>
        <v>80</v>
      </c>
      <c r="BV23" s="84">
        <f t="shared" si="75"/>
        <v>80</v>
      </c>
      <c r="BW23" s="84">
        <f t="shared" si="75"/>
        <v>65.882244897959183</v>
      </c>
      <c r="BX23" s="84">
        <f t="shared" si="75"/>
        <v>0</v>
      </c>
      <c r="BY23" s="84">
        <f t="shared" si="75"/>
        <v>0</v>
      </c>
      <c r="BZ23" s="84">
        <f t="shared" si="75"/>
        <v>0</v>
      </c>
      <c r="CA23" s="84">
        <f t="shared" si="75"/>
        <v>0</v>
      </c>
      <c r="CB23" s="84">
        <f t="shared" si="75"/>
        <v>0</v>
      </c>
      <c r="CC23" s="85">
        <f t="shared" si="75"/>
        <v>0</v>
      </c>
      <c r="CD23" s="274" t="str">
        <f t="shared" si="72"/>
        <v>NO!</v>
      </c>
      <c r="CF23" s="275" t="str">
        <f t="shared" si="73"/>
        <v>Assoluta - 4</v>
      </c>
    </row>
    <row r="24" spans="1:84">
      <c r="A24" s="29">
        <f t="shared" si="30"/>
        <v>15</v>
      </c>
      <c r="B24" s="496" t="s">
        <v>260</v>
      </c>
      <c r="C24" s="30" t="str">
        <f>VLOOKUP(E24,Fasce!$A$3:$B$8,2)</f>
        <v>1800-2000</v>
      </c>
      <c r="D24" s="158">
        <f>IF(C24="--","",COUNTIF($C$10:$C24,C24))</f>
        <v>7</v>
      </c>
      <c r="E24" s="4">
        <f>VLOOKUP(B24,Anagrafica!$B$3:$D$94,3,FALSE)</f>
        <v>1870</v>
      </c>
      <c r="F24" s="361">
        <f t="shared" si="31"/>
        <v>237.91706256938613</v>
      </c>
      <c r="G24" s="390"/>
      <c r="H24" s="265"/>
      <c r="I24" s="265">
        <v>21.466449704142011</v>
      </c>
      <c r="J24" s="265"/>
      <c r="K24" s="265"/>
      <c r="L24" s="265">
        <v>46.813494809688578</v>
      </c>
      <c r="M24" s="265">
        <v>18.355555555555554</v>
      </c>
      <c r="N24" s="265"/>
      <c r="O24" s="265"/>
      <c r="P24" s="359"/>
      <c r="Q24" s="266"/>
      <c r="R24" s="265"/>
      <c r="S24" s="265"/>
      <c r="T24" s="265">
        <v>37.150312499999998</v>
      </c>
      <c r="U24" s="265">
        <v>52.370000000000005</v>
      </c>
      <c r="V24" s="265"/>
      <c r="W24" s="265"/>
      <c r="X24" s="265">
        <v>61.761250000000004</v>
      </c>
      <c r="Y24" s="265"/>
      <c r="Z24" s="269"/>
      <c r="AA24" s="365">
        <f t="shared" si="32"/>
        <v>237.91706256938613</v>
      </c>
      <c r="AB24" s="366">
        <f t="shared" si="33"/>
        <v>86.63550006938614</v>
      </c>
      <c r="AC24" s="367">
        <f t="shared" si="34"/>
        <v>237.91706256938613</v>
      </c>
      <c r="AD24" s="169">
        <f t="shared" si="35"/>
        <v>6</v>
      </c>
      <c r="AE24" s="2"/>
      <c r="AF24" s="164">
        <f t="shared" si="36"/>
        <v>86.63550006938614</v>
      </c>
      <c r="AG24" s="164">
        <f t="shared" si="37"/>
        <v>237.91706256938613</v>
      </c>
      <c r="AH24" s="166" t="str">
        <f t="shared" si="38"/>
        <v>NO!</v>
      </c>
      <c r="AI24" s="133">
        <f t="shared" si="39"/>
        <v>0</v>
      </c>
      <c r="AJ24" s="134">
        <f t="shared" si="40"/>
        <v>0</v>
      </c>
      <c r="AK24" s="134">
        <f t="shared" si="41"/>
        <v>21.466449704142011</v>
      </c>
      <c r="AL24" s="134">
        <f t="shared" si="42"/>
        <v>0</v>
      </c>
      <c r="AM24" s="134">
        <f t="shared" si="43"/>
        <v>0</v>
      </c>
      <c r="AN24" s="134">
        <f t="shared" si="44"/>
        <v>46.813494809688578</v>
      </c>
      <c r="AO24" s="134">
        <f t="shared" si="45"/>
        <v>18.355555555555554</v>
      </c>
      <c r="AP24" s="134">
        <f t="shared" si="46"/>
        <v>0</v>
      </c>
      <c r="AQ24" s="134">
        <f t="shared" si="47"/>
        <v>0</v>
      </c>
      <c r="AR24" s="135">
        <f t="shared" si="48"/>
        <v>0</v>
      </c>
      <c r="AS24" s="56">
        <f t="shared" si="74"/>
        <v>46.813494809688578</v>
      </c>
      <c r="AT24" s="57">
        <f t="shared" si="74"/>
        <v>21.466449704142011</v>
      </c>
      <c r="AU24" s="57">
        <f t="shared" si="74"/>
        <v>18.355555555555554</v>
      </c>
      <c r="AV24" s="57">
        <f t="shared" si="74"/>
        <v>0</v>
      </c>
      <c r="AW24" s="58">
        <f t="shared" si="74"/>
        <v>0</v>
      </c>
      <c r="AX24" s="273" t="str">
        <f t="shared" si="50"/>
        <v>NO!</v>
      </c>
      <c r="AZ24" s="93">
        <f t="shared" si="51"/>
        <v>0</v>
      </c>
      <c r="BA24" s="104">
        <f t="shared" si="52"/>
        <v>0</v>
      </c>
      <c r="BB24" s="104">
        <f t="shared" si="53"/>
        <v>21.466449704142011</v>
      </c>
      <c r="BC24" s="104">
        <f t="shared" si="54"/>
        <v>0</v>
      </c>
      <c r="BD24" s="104">
        <f t="shared" si="55"/>
        <v>0</v>
      </c>
      <c r="BE24" s="104">
        <f t="shared" si="56"/>
        <v>46.813494809688578</v>
      </c>
      <c r="BF24" s="104">
        <f t="shared" si="57"/>
        <v>18.355555555555554</v>
      </c>
      <c r="BG24" s="104">
        <f t="shared" si="58"/>
        <v>0</v>
      </c>
      <c r="BH24" s="104">
        <f t="shared" si="59"/>
        <v>0</v>
      </c>
      <c r="BI24" s="104">
        <f t="shared" si="60"/>
        <v>0</v>
      </c>
      <c r="BJ24" s="104">
        <f t="shared" si="61"/>
        <v>0</v>
      </c>
      <c r="BK24" s="104">
        <f t="shared" si="62"/>
        <v>0</v>
      </c>
      <c r="BL24" s="104">
        <f t="shared" si="63"/>
        <v>0</v>
      </c>
      <c r="BM24" s="104">
        <f t="shared" si="64"/>
        <v>37.150312499999998</v>
      </c>
      <c r="BN24" s="104">
        <f t="shared" si="65"/>
        <v>52.370000000000005</v>
      </c>
      <c r="BO24" s="104">
        <f t="shared" si="66"/>
        <v>0</v>
      </c>
      <c r="BP24" s="104">
        <f t="shared" si="67"/>
        <v>0</v>
      </c>
      <c r="BQ24" s="104">
        <f t="shared" si="68"/>
        <v>61.761250000000004</v>
      </c>
      <c r="BR24" s="104">
        <f t="shared" si="69"/>
        <v>0</v>
      </c>
      <c r="BS24" s="105">
        <f t="shared" si="70"/>
        <v>0</v>
      </c>
      <c r="BT24" s="83">
        <f t="shared" si="75"/>
        <v>61.761250000000004</v>
      </c>
      <c r="BU24" s="84">
        <f t="shared" si="75"/>
        <v>52.370000000000005</v>
      </c>
      <c r="BV24" s="84">
        <f t="shared" si="75"/>
        <v>46.813494809688578</v>
      </c>
      <c r="BW24" s="84">
        <f t="shared" si="75"/>
        <v>37.150312499999998</v>
      </c>
      <c r="BX24" s="84">
        <f t="shared" si="75"/>
        <v>21.466449704142011</v>
      </c>
      <c r="BY24" s="84">
        <f t="shared" si="75"/>
        <v>18.355555555555554</v>
      </c>
      <c r="BZ24" s="84">
        <f t="shared" si="75"/>
        <v>0</v>
      </c>
      <c r="CA24" s="84">
        <f t="shared" si="75"/>
        <v>0</v>
      </c>
      <c r="CB24" s="84">
        <f t="shared" si="75"/>
        <v>0</v>
      </c>
      <c r="CC24" s="85">
        <f t="shared" si="75"/>
        <v>0</v>
      </c>
      <c r="CD24" s="274" t="str">
        <f t="shared" si="72"/>
        <v>NO!</v>
      </c>
      <c r="CF24" s="275" t="str">
        <f t="shared" si="73"/>
        <v>1800-2000 - 6</v>
      </c>
    </row>
    <row r="25" spans="1:84">
      <c r="A25" s="29">
        <f t="shared" si="30"/>
        <v>16</v>
      </c>
      <c r="B25" s="496" t="s">
        <v>297</v>
      </c>
      <c r="C25" s="30" t="str">
        <f>VLOOKUP(E25,Fasce!$A$3:$B$8,2)</f>
        <v>1600-1799</v>
      </c>
      <c r="D25" s="158">
        <f>IF(C25="--","",COUNTIF($C$10:$C25,C25))</f>
        <v>5</v>
      </c>
      <c r="E25" s="4">
        <f>VLOOKUP(B25,Anagrafica!$B$3:$D$94,3,FALSE)</f>
        <v>1767</v>
      </c>
      <c r="F25" s="361">
        <f t="shared" si="31"/>
        <v>224.92041280864197</v>
      </c>
      <c r="G25" s="268"/>
      <c r="H25" s="265"/>
      <c r="I25" s="265"/>
      <c r="J25" s="265"/>
      <c r="K25" s="265"/>
      <c r="L25" s="265"/>
      <c r="M25" s="265"/>
      <c r="N25" s="265"/>
      <c r="O25" s="404">
        <v>38.612222222222222</v>
      </c>
      <c r="P25" s="359"/>
      <c r="Q25" s="266">
        <v>17.102812499999999</v>
      </c>
      <c r="R25" s="265"/>
      <c r="S25" s="265">
        <v>8.4478125000000013</v>
      </c>
      <c r="T25" s="265">
        <v>20.572812499999998</v>
      </c>
      <c r="U25" s="265">
        <v>36.11</v>
      </c>
      <c r="V25" s="265"/>
      <c r="W25" s="265">
        <v>18.028024691358024</v>
      </c>
      <c r="X25" s="265">
        <v>33.103888888888889</v>
      </c>
      <c r="Y25" s="265">
        <v>19.25</v>
      </c>
      <c r="Z25" s="269">
        <v>33.692839506172838</v>
      </c>
      <c r="AA25" s="365">
        <f t="shared" si="32"/>
        <v>224.92041280864197</v>
      </c>
      <c r="AB25" s="366">
        <f t="shared" si="33"/>
        <v>38.612222222222222</v>
      </c>
      <c r="AC25" s="367">
        <f t="shared" si="34"/>
        <v>224.92041280864197</v>
      </c>
      <c r="AD25" s="169">
        <f t="shared" si="35"/>
        <v>9</v>
      </c>
      <c r="AE25" s="2"/>
      <c r="AF25" s="164">
        <f t="shared" si="36"/>
        <v>38.612222222222222</v>
      </c>
      <c r="AG25" s="164">
        <f t="shared" si="37"/>
        <v>224.92041280864197</v>
      </c>
      <c r="AH25" s="166" t="str">
        <f t="shared" si="38"/>
        <v>NO!</v>
      </c>
      <c r="AI25" s="133">
        <f t="shared" si="39"/>
        <v>0</v>
      </c>
      <c r="AJ25" s="134">
        <f t="shared" si="40"/>
        <v>0</v>
      </c>
      <c r="AK25" s="134">
        <f t="shared" si="41"/>
        <v>0</v>
      </c>
      <c r="AL25" s="134">
        <f t="shared" si="42"/>
        <v>0</v>
      </c>
      <c r="AM25" s="134">
        <f t="shared" si="43"/>
        <v>0</v>
      </c>
      <c r="AN25" s="134">
        <f t="shared" si="44"/>
        <v>0</v>
      </c>
      <c r="AO25" s="134">
        <f t="shared" si="45"/>
        <v>0</v>
      </c>
      <c r="AP25" s="134">
        <f t="shared" si="46"/>
        <v>0</v>
      </c>
      <c r="AQ25" s="134">
        <f t="shared" si="47"/>
        <v>38.612222222222222</v>
      </c>
      <c r="AR25" s="135">
        <f t="shared" si="48"/>
        <v>0</v>
      </c>
      <c r="AS25" s="56">
        <f t="shared" si="74"/>
        <v>38.612222222222222</v>
      </c>
      <c r="AT25" s="57">
        <f t="shared" si="74"/>
        <v>0</v>
      </c>
      <c r="AU25" s="57">
        <f t="shared" si="74"/>
        <v>0</v>
      </c>
      <c r="AV25" s="57">
        <f t="shared" si="74"/>
        <v>0</v>
      </c>
      <c r="AW25" s="58">
        <f t="shared" si="74"/>
        <v>0</v>
      </c>
      <c r="AX25" s="273" t="str">
        <f t="shared" si="50"/>
        <v>NO!</v>
      </c>
      <c r="AZ25" s="93">
        <f t="shared" si="51"/>
        <v>0</v>
      </c>
      <c r="BA25" s="104">
        <f t="shared" si="52"/>
        <v>0</v>
      </c>
      <c r="BB25" s="104">
        <f t="shared" si="53"/>
        <v>0</v>
      </c>
      <c r="BC25" s="104">
        <f t="shared" si="54"/>
        <v>0</v>
      </c>
      <c r="BD25" s="104">
        <f t="shared" si="55"/>
        <v>0</v>
      </c>
      <c r="BE25" s="104">
        <f t="shared" si="56"/>
        <v>0</v>
      </c>
      <c r="BF25" s="104">
        <f t="shared" si="57"/>
        <v>0</v>
      </c>
      <c r="BG25" s="104">
        <f t="shared" si="58"/>
        <v>0</v>
      </c>
      <c r="BH25" s="104">
        <f t="shared" si="59"/>
        <v>38.612222222222222</v>
      </c>
      <c r="BI25" s="104">
        <f t="shared" si="60"/>
        <v>0</v>
      </c>
      <c r="BJ25" s="104">
        <f t="shared" si="61"/>
        <v>17.102812499999999</v>
      </c>
      <c r="BK25" s="104">
        <f t="shared" si="62"/>
        <v>0</v>
      </c>
      <c r="BL25" s="104">
        <f t="shared" si="63"/>
        <v>8.4478125000000013</v>
      </c>
      <c r="BM25" s="104">
        <f t="shared" si="64"/>
        <v>20.572812499999998</v>
      </c>
      <c r="BN25" s="104">
        <f t="shared" si="65"/>
        <v>36.11</v>
      </c>
      <c r="BO25" s="104">
        <f t="shared" si="66"/>
        <v>0</v>
      </c>
      <c r="BP25" s="104">
        <f t="shared" si="67"/>
        <v>18.028024691358024</v>
      </c>
      <c r="BQ25" s="104">
        <f t="shared" si="68"/>
        <v>33.103888888888889</v>
      </c>
      <c r="BR25" s="104">
        <f t="shared" si="69"/>
        <v>19.25</v>
      </c>
      <c r="BS25" s="105">
        <f t="shared" si="70"/>
        <v>33.692839506172838</v>
      </c>
      <c r="BT25" s="83">
        <f t="shared" si="75"/>
        <v>38.612222222222222</v>
      </c>
      <c r="BU25" s="84">
        <f t="shared" si="75"/>
        <v>36.11</v>
      </c>
      <c r="BV25" s="84">
        <f t="shared" si="75"/>
        <v>33.692839506172838</v>
      </c>
      <c r="BW25" s="84">
        <f t="shared" si="75"/>
        <v>33.103888888888889</v>
      </c>
      <c r="BX25" s="84">
        <f t="shared" si="75"/>
        <v>20.572812499999998</v>
      </c>
      <c r="BY25" s="84">
        <f t="shared" si="75"/>
        <v>19.25</v>
      </c>
      <c r="BZ25" s="84">
        <f t="shared" si="75"/>
        <v>18.028024691358024</v>
      </c>
      <c r="CA25" s="84">
        <f t="shared" si="75"/>
        <v>17.102812499999999</v>
      </c>
      <c r="CB25" s="84">
        <f t="shared" si="75"/>
        <v>8.4478125000000013</v>
      </c>
      <c r="CC25" s="85">
        <f t="shared" si="75"/>
        <v>0</v>
      </c>
      <c r="CD25" s="274" t="str">
        <f t="shared" si="72"/>
        <v>NO!</v>
      </c>
      <c r="CF25" s="275" t="str">
        <f t="shared" si="73"/>
        <v>1600-1799 - 9</v>
      </c>
    </row>
    <row r="26" spans="1:84">
      <c r="A26" s="29">
        <f t="shared" si="30"/>
        <v>17</v>
      </c>
      <c r="B26" s="496" t="s">
        <v>294</v>
      </c>
      <c r="C26" s="30" t="str">
        <f>VLOOKUP(E26,Fasce!$A$3:$B$8,2)</f>
        <v>1800-2000</v>
      </c>
      <c r="D26" s="158">
        <f>IF(C26="--","",COUNTIF($C$10:$C26,C26))</f>
        <v>8</v>
      </c>
      <c r="E26" s="4">
        <f>VLOOKUP(B26,Anagrafica!$B$3:$D$94,3,FALSE)</f>
        <v>1837</v>
      </c>
      <c r="F26" s="361">
        <f t="shared" si="31"/>
        <v>207.60236111111112</v>
      </c>
      <c r="G26" s="268"/>
      <c r="H26" s="265"/>
      <c r="I26" s="265"/>
      <c r="J26" s="265"/>
      <c r="K26" s="265"/>
      <c r="L26" s="265"/>
      <c r="M26" s="265"/>
      <c r="N26" s="404">
        <v>55.592222222222219</v>
      </c>
      <c r="O26" s="404"/>
      <c r="P26" s="359"/>
      <c r="Q26" s="266"/>
      <c r="R26" s="265"/>
      <c r="S26" s="265"/>
      <c r="T26" s="265"/>
      <c r="U26" s="265"/>
      <c r="V26" s="265"/>
      <c r="W26" s="265"/>
      <c r="X26" s="404">
        <v>72.010138888888889</v>
      </c>
      <c r="Y26" s="403">
        <v>80</v>
      </c>
      <c r="Z26" s="269"/>
      <c r="AA26" s="365">
        <f t="shared" si="32"/>
        <v>207.60236111111112</v>
      </c>
      <c r="AB26" s="366">
        <f t="shared" si="33"/>
        <v>55.592222222222219</v>
      </c>
      <c r="AC26" s="367">
        <f t="shared" si="34"/>
        <v>207.60236111111112</v>
      </c>
      <c r="AD26" s="169">
        <f t="shared" si="35"/>
        <v>3</v>
      </c>
      <c r="AE26" s="2"/>
      <c r="AF26" s="164">
        <f t="shared" si="36"/>
        <v>55.592222222222219</v>
      </c>
      <c r="AG26" s="164">
        <f t="shared" si="37"/>
        <v>207.60236111111112</v>
      </c>
      <c r="AH26" s="166" t="str">
        <f t="shared" si="38"/>
        <v>NO!</v>
      </c>
      <c r="AI26" s="133">
        <f t="shared" si="39"/>
        <v>0</v>
      </c>
      <c r="AJ26" s="134">
        <f t="shared" si="40"/>
        <v>0</v>
      </c>
      <c r="AK26" s="134">
        <f t="shared" si="41"/>
        <v>0</v>
      </c>
      <c r="AL26" s="134">
        <f t="shared" si="42"/>
        <v>0</v>
      </c>
      <c r="AM26" s="134">
        <f t="shared" si="43"/>
        <v>0</v>
      </c>
      <c r="AN26" s="134">
        <f t="shared" si="44"/>
        <v>0</v>
      </c>
      <c r="AO26" s="134">
        <f t="shared" si="45"/>
        <v>0</v>
      </c>
      <c r="AP26" s="134">
        <f t="shared" si="46"/>
        <v>55.592222222222219</v>
      </c>
      <c r="AQ26" s="134">
        <f t="shared" si="47"/>
        <v>0</v>
      </c>
      <c r="AR26" s="135">
        <f t="shared" si="48"/>
        <v>0</v>
      </c>
      <c r="AS26" s="56">
        <f t="shared" si="74"/>
        <v>55.592222222222219</v>
      </c>
      <c r="AT26" s="57">
        <f t="shared" si="74"/>
        <v>0</v>
      </c>
      <c r="AU26" s="57">
        <f t="shared" si="74"/>
        <v>0</v>
      </c>
      <c r="AV26" s="57">
        <f t="shared" si="74"/>
        <v>0</v>
      </c>
      <c r="AW26" s="58">
        <f t="shared" si="74"/>
        <v>0</v>
      </c>
      <c r="AX26" s="273" t="str">
        <f t="shared" si="50"/>
        <v>NO!</v>
      </c>
      <c r="AZ26" s="93">
        <f t="shared" si="51"/>
        <v>0</v>
      </c>
      <c r="BA26" s="104">
        <f t="shared" si="52"/>
        <v>0</v>
      </c>
      <c r="BB26" s="104">
        <f t="shared" si="53"/>
        <v>0</v>
      </c>
      <c r="BC26" s="104">
        <f t="shared" si="54"/>
        <v>0</v>
      </c>
      <c r="BD26" s="104">
        <f t="shared" si="55"/>
        <v>0</v>
      </c>
      <c r="BE26" s="104">
        <f t="shared" si="56"/>
        <v>0</v>
      </c>
      <c r="BF26" s="104">
        <f t="shared" si="57"/>
        <v>0</v>
      </c>
      <c r="BG26" s="104">
        <f t="shared" si="58"/>
        <v>55.592222222222219</v>
      </c>
      <c r="BH26" s="104">
        <f t="shared" si="59"/>
        <v>0</v>
      </c>
      <c r="BI26" s="104">
        <f t="shared" si="60"/>
        <v>0</v>
      </c>
      <c r="BJ26" s="104">
        <f t="shared" si="61"/>
        <v>0</v>
      </c>
      <c r="BK26" s="104">
        <f t="shared" si="62"/>
        <v>0</v>
      </c>
      <c r="BL26" s="104">
        <f t="shared" si="63"/>
        <v>0</v>
      </c>
      <c r="BM26" s="104">
        <f t="shared" si="64"/>
        <v>0</v>
      </c>
      <c r="BN26" s="104">
        <f t="shared" si="65"/>
        <v>0</v>
      </c>
      <c r="BO26" s="104">
        <f t="shared" si="66"/>
        <v>0</v>
      </c>
      <c r="BP26" s="104">
        <f t="shared" si="67"/>
        <v>0</v>
      </c>
      <c r="BQ26" s="104">
        <f t="shared" si="68"/>
        <v>72.010138888888889</v>
      </c>
      <c r="BR26" s="104">
        <f t="shared" si="69"/>
        <v>80</v>
      </c>
      <c r="BS26" s="105">
        <f t="shared" si="70"/>
        <v>0</v>
      </c>
      <c r="BT26" s="83">
        <f t="shared" si="75"/>
        <v>80</v>
      </c>
      <c r="BU26" s="84">
        <f t="shared" si="75"/>
        <v>72.010138888888889</v>
      </c>
      <c r="BV26" s="84">
        <f t="shared" si="75"/>
        <v>55.592222222222219</v>
      </c>
      <c r="BW26" s="84">
        <f t="shared" si="75"/>
        <v>0</v>
      </c>
      <c r="BX26" s="84">
        <f t="shared" si="75"/>
        <v>0</v>
      </c>
      <c r="BY26" s="84">
        <f t="shared" si="75"/>
        <v>0</v>
      </c>
      <c r="BZ26" s="84">
        <f t="shared" si="75"/>
        <v>0</v>
      </c>
      <c r="CA26" s="84">
        <f t="shared" si="75"/>
        <v>0</v>
      </c>
      <c r="CB26" s="84">
        <f t="shared" si="75"/>
        <v>0</v>
      </c>
      <c r="CC26" s="85">
        <f t="shared" si="75"/>
        <v>0</v>
      </c>
      <c r="CD26" s="274" t="str">
        <f t="shared" si="72"/>
        <v>NO!</v>
      </c>
      <c r="CF26" s="275" t="str">
        <f t="shared" si="73"/>
        <v>1800-2000 - 3</v>
      </c>
    </row>
    <row r="27" spans="1:84">
      <c r="A27" s="29">
        <f t="shared" si="30"/>
        <v>18</v>
      </c>
      <c r="B27" s="496" t="s">
        <v>428</v>
      </c>
      <c r="C27" s="30" t="str">
        <f>VLOOKUP(E27,Fasce!$A$3:$B$8,2)</f>
        <v>1800-2000</v>
      </c>
      <c r="D27" s="158">
        <f>IF(C27="--","",COUNTIF($C$10:$C27,C27))</f>
        <v>9</v>
      </c>
      <c r="E27" s="4">
        <f>VLOOKUP(B27,Anagrafica!$B$3:$D$94,3,FALSE)</f>
        <v>1812</v>
      </c>
      <c r="F27" s="361">
        <f t="shared" si="31"/>
        <v>192.21222608024692</v>
      </c>
      <c r="G27" s="390"/>
      <c r="H27" s="265"/>
      <c r="I27" s="265"/>
      <c r="J27" s="265"/>
      <c r="K27" s="265"/>
      <c r="L27" s="265"/>
      <c r="M27" s="265"/>
      <c r="N27" s="265"/>
      <c r="O27" s="265"/>
      <c r="P27" s="359"/>
      <c r="Q27" s="266"/>
      <c r="R27" s="265"/>
      <c r="S27" s="265"/>
      <c r="T27" s="265"/>
      <c r="U27" s="265"/>
      <c r="V27" s="265">
        <v>68.9453125</v>
      </c>
      <c r="W27" s="265">
        <v>54.136913580246912</v>
      </c>
      <c r="X27" s="265"/>
      <c r="Y27" s="265">
        <v>69.13</v>
      </c>
      <c r="Z27" s="269"/>
      <c r="AA27" s="365">
        <f t="shared" si="32"/>
        <v>192.21222608024692</v>
      </c>
      <c r="AB27" s="366">
        <f t="shared" si="33"/>
        <v>0</v>
      </c>
      <c r="AC27" s="367">
        <f t="shared" si="34"/>
        <v>192.21222608024692</v>
      </c>
      <c r="AD27" s="169">
        <f t="shared" si="35"/>
        <v>3</v>
      </c>
      <c r="AE27" s="2"/>
      <c r="AF27" s="164">
        <f t="shared" si="36"/>
        <v>0</v>
      </c>
      <c r="AG27" s="164">
        <f t="shared" si="37"/>
        <v>192.21222608024692</v>
      </c>
      <c r="AH27" s="166" t="str">
        <f t="shared" si="38"/>
        <v>NO!</v>
      </c>
      <c r="AI27" s="133">
        <f t="shared" si="39"/>
        <v>0</v>
      </c>
      <c r="AJ27" s="134">
        <f t="shared" si="40"/>
        <v>0</v>
      </c>
      <c r="AK27" s="134">
        <f t="shared" si="41"/>
        <v>0</v>
      </c>
      <c r="AL27" s="134">
        <f t="shared" si="42"/>
        <v>0</v>
      </c>
      <c r="AM27" s="134">
        <f t="shared" si="43"/>
        <v>0</v>
      </c>
      <c r="AN27" s="134">
        <f t="shared" si="44"/>
        <v>0</v>
      </c>
      <c r="AO27" s="134">
        <f t="shared" si="45"/>
        <v>0</v>
      </c>
      <c r="AP27" s="134">
        <f t="shared" si="46"/>
        <v>0</v>
      </c>
      <c r="AQ27" s="134">
        <f t="shared" si="47"/>
        <v>0</v>
      </c>
      <c r="AR27" s="135">
        <f t="shared" si="48"/>
        <v>0</v>
      </c>
      <c r="AS27" s="56">
        <f t="shared" si="74"/>
        <v>0</v>
      </c>
      <c r="AT27" s="57">
        <f t="shared" si="74"/>
        <v>0</v>
      </c>
      <c r="AU27" s="57">
        <f t="shared" si="74"/>
        <v>0</v>
      </c>
      <c r="AV27" s="57">
        <f t="shared" si="74"/>
        <v>0</v>
      </c>
      <c r="AW27" s="58">
        <f t="shared" si="74"/>
        <v>0</v>
      </c>
      <c r="AX27" s="273" t="str">
        <f t="shared" si="50"/>
        <v>NO!</v>
      </c>
      <c r="AZ27" s="93">
        <f t="shared" si="51"/>
        <v>0</v>
      </c>
      <c r="BA27" s="104">
        <f t="shared" si="52"/>
        <v>0</v>
      </c>
      <c r="BB27" s="104">
        <f t="shared" si="53"/>
        <v>0</v>
      </c>
      <c r="BC27" s="104">
        <f t="shared" si="54"/>
        <v>0</v>
      </c>
      <c r="BD27" s="104">
        <f t="shared" si="55"/>
        <v>0</v>
      </c>
      <c r="BE27" s="104">
        <f t="shared" si="56"/>
        <v>0</v>
      </c>
      <c r="BF27" s="104">
        <f t="shared" si="57"/>
        <v>0</v>
      </c>
      <c r="BG27" s="104">
        <f t="shared" si="58"/>
        <v>0</v>
      </c>
      <c r="BH27" s="104">
        <f t="shared" si="59"/>
        <v>0</v>
      </c>
      <c r="BI27" s="104">
        <f t="shared" si="60"/>
        <v>0</v>
      </c>
      <c r="BJ27" s="104">
        <f t="shared" si="61"/>
        <v>0</v>
      </c>
      <c r="BK27" s="104">
        <f t="shared" si="62"/>
        <v>0</v>
      </c>
      <c r="BL27" s="104">
        <f t="shared" si="63"/>
        <v>0</v>
      </c>
      <c r="BM27" s="104">
        <f t="shared" si="64"/>
        <v>0</v>
      </c>
      <c r="BN27" s="104">
        <f t="shared" si="65"/>
        <v>0</v>
      </c>
      <c r="BO27" s="104">
        <f t="shared" si="66"/>
        <v>68.9453125</v>
      </c>
      <c r="BP27" s="104">
        <f t="shared" si="67"/>
        <v>54.136913580246912</v>
      </c>
      <c r="BQ27" s="104">
        <f t="shared" si="68"/>
        <v>0</v>
      </c>
      <c r="BR27" s="104">
        <f t="shared" si="69"/>
        <v>69.13</v>
      </c>
      <c r="BS27" s="105">
        <f t="shared" si="70"/>
        <v>0</v>
      </c>
      <c r="BT27" s="83">
        <f t="shared" si="75"/>
        <v>69.13</v>
      </c>
      <c r="BU27" s="84">
        <f t="shared" si="75"/>
        <v>68.9453125</v>
      </c>
      <c r="BV27" s="84">
        <f t="shared" si="75"/>
        <v>54.136913580246912</v>
      </c>
      <c r="BW27" s="84">
        <f t="shared" si="75"/>
        <v>0</v>
      </c>
      <c r="BX27" s="84">
        <f t="shared" si="75"/>
        <v>0</v>
      </c>
      <c r="BY27" s="84">
        <f t="shared" si="75"/>
        <v>0</v>
      </c>
      <c r="BZ27" s="84">
        <f t="shared" si="75"/>
        <v>0</v>
      </c>
      <c r="CA27" s="84">
        <f t="shared" si="75"/>
        <v>0</v>
      </c>
      <c r="CB27" s="84">
        <f t="shared" si="75"/>
        <v>0</v>
      </c>
      <c r="CC27" s="85">
        <f t="shared" si="75"/>
        <v>0</v>
      </c>
      <c r="CD27" s="274" t="str">
        <f t="shared" si="72"/>
        <v>NO!</v>
      </c>
      <c r="CF27" s="275" t="str">
        <f t="shared" si="73"/>
        <v>1800-2000 - 3</v>
      </c>
    </row>
    <row r="28" spans="1:84">
      <c r="A28" s="29">
        <f t="shared" si="30"/>
        <v>19</v>
      </c>
      <c r="B28" s="496" t="s">
        <v>237</v>
      </c>
      <c r="C28" s="30" t="str">
        <f>VLOOKUP(E28,Fasce!$A$3:$B$8,2)</f>
        <v>Assoluta</v>
      </c>
      <c r="D28" s="158">
        <f>IF(C28="--","",COUNTIF($C$10:$C28,C28))</f>
        <v>2</v>
      </c>
      <c r="E28" s="4">
        <f>VLOOKUP(B28,Anagrafica!$B$3:$D$94,3,FALSE)</f>
        <v>2266</v>
      </c>
      <c r="F28" s="361">
        <f t="shared" si="31"/>
        <v>160</v>
      </c>
      <c r="G28" s="390"/>
      <c r="H28" s="403">
        <v>80</v>
      </c>
      <c r="I28" s="265"/>
      <c r="J28" s="265"/>
      <c r="K28" s="403">
        <v>80</v>
      </c>
      <c r="L28" s="265"/>
      <c r="M28" s="265"/>
      <c r="N28" s="265"/>
      <c r="O28" s="265"/>
      <c r="P28" s="359"/>
      <c r="Q28" s="266"/>
      <c r="R28" s="265"/>
      <c r="S28" s="265"/>
      <c r="T28" s="265"/>
      <c r="U28" s="265"/>
      <c r="V28" s="265"/>
      <c r="W28" s="265"/>
      <c r="X28" s="265"/>
      <c r="Y28" s="265"/>
      <c r="Z28" s="269"/>
      <c r="AA28" s="365">
        <f t="shared" si="32"/>
        <v>160</v>
      </c>
      <c r="AB28" s="366">
        <f t="shared" si="33"/>
        <v>160</v>
      </c>
      <c r="AC28" s="367">
        <f t="shared" si="34"/>
        <v>160</v>
      </c>
      <c r="AD28" s="169">
        <f t="shared" si="35"/>
        <v>2</v>
      </c>
      <c r="AE28" s="2"/>
      <c r="AF28" s="164">
        <f t="shared" si="36"/>
        <v>160</v>
      </c>
      <c r="AG28" s="164">
        <f t="shared" si="37"/>
        <v>160</v>
      </c>
      <c r="AH28" s="166" t="str">
        <f t="shared" si="38"/>
        <v>NO!</v>
      </c>
      <c r="AI28" s="133">
        <f t="shared" si="39"/>
        <v>0</v>
      </c>
      <c r="AJ28" s="134">
        <f t="shared" si="40"/>
        <v>80</v>
      </c>
      <c r="AK28" s="134">
        <f t="shared" si="41"/>
        <v>0</v>
      </c>
      <c r="AL28" s="134">
        <f t="shared" si="42"/>
        <v>0</v>
      </c>
      <c r="AM28" s="134">
        <f t="shared" si="43"/>
        <v>80</v>
      </c>
      <c r="AN28" s="134">
        <f t="shared" si="44"/>
        <v>0</v>
      </c>
      <c r="AO28" s="134">
        <f t="shared" si="45"/>
        <v>0</v>
      </c>
      <c r="AP28" s="134">
        <f t="shared" si="46"/>
        <v>0</v>
      </c>
      <c r="AQ28" s="134">
        <f t="shared" si="47"/>
        <v>0</v>
      </c>
      <c r="AR28" s="135">
        <f t="shared" si="48"/>
        <v>0</v>
      </c>
      <c r="AS28" s="56">
        <f t="shared" si="74"/>
        <v>80</v>
      </c>
      <c r="AT28" s="57">
        <f t="shared" si="74"/>
        <v>80</v>
      </c>
      <c r="AU28" s="57">
        <f t="shared" si="74"/>
        <v>0</v>
      </c>
      <c r="AV28" s="57">
        <f t="shared" si="74"/>
        <v>0</v>
      </c>
      <c r="AW28" s="58">
        <f t="shared" si="74"/>
        <v>0</v>
      </c>
      <c r="AX28" s="273" t="str">
        <f t="shared" si="50"/>
        <v>NO!</v>
      </c>
      <c r="AZ28" s="93">
        <f t="shared" si="51"/>
        <v>0</v>
      </c>
      <c r="BA28" s="104">
        <f t="shared" si="52"/>
        <v>80</v>
      </c>
      <c r="BB28" s="104">
        <f t="shared" si="53"/>
        <v>0</v>
      </c>
      <c r="BC28" s="104">
        <f t="shared" si="54"/>
        <v>0</v>
      </c>
      <c r="BD28" s="104">
        <f t="shared" si="55"/>
        <v>80</v>
      </c>
      <c r="BE28" s="104">
        <f t="shared" si="56"/>
        <v>0</v>
      </c>
      <c r="BF28" s="104">
        <f t="shared" si="57"/>
        <v>0</v>
      </c>
      <c r="BG28" s="104">
        <f t="shared" si="58"/>
        <v>0</v>
      </c>
      <c r="BH28" s="104">
        <f t="shared" si="59"/>
        <v>0</v>
      </c>
      <c r="BI28" s="104">
        <f t="shared" si="60"/>
        <v>0</v>
      </c>
      <c r="BJ28" s="104">
        <f t="shared" si="61"/>
        <v>0</v>
      </c>
      <c r="BK28" s="104">
        <f t="shared" si="62"/>
        <v>0</v>
      </c>
      <c r="BL28" s="104">
        <f t="shared" si="63"/>
        <v>0</v>
      </c>
      <c r="BM28" s="104">
        <f t="shared" si="64"/>
        <v>0</v>
      </c>
      <c r="BN28" s="104">
        <f t="shared" si="65"/>
        <v>0</v>
      </c>
      <c r="BO28" s="104">
        <f t="shared" si="66"/>
        <v>0</v>
      </c>
      <c r="BP28" s="104">
        <f t="shared" si="67"/>
        <v>0</v>
      </c>
      <c r="BQ28" s="104">
        <f t="shared" si="68"/>
        <v>0</v>
      </c>
      <c r="BR28" s="104">
        <f t="shared" si="69"/>
        <v>0</v>
      </c>
      <c r="BS28" s="105">
        <f t="shared" si="70"/>
        <v>0</v>
      </c>
      <c r="BT28" s="83">
        <f t="shared" si="75"/>
        <v>80</v>
      </c>
      <c r="BU28" s="84">
        <f t="shared" si="75"/>
        <v>80</v>
      </c>
      <c r="BV28" s="84">
        <f t="shared" si="75"/>
        <v>0</v>
      </c>
      <c r="BW28" s="84">
        <f t="shared" si="75"/>
        <v>0</v>
      </c>
      <c r="BX28" s="84">
        <f t="shared" si="75"/>
        <v>0</v>
      </c>
      <c r="BY28" s="84">
        <f t="shared" si="75"/>
        <v>0</v>
      </c>
      <c r="BZ28" s="84">
        <f t="shared" si="75"/>
        <v>0</v>
      </c>
      <c r="CA28" s="84">
        <f t="shared" si="75"/>
        <v>0</v>
      </c>
      <c r="CB28" s="84">
        <f t="shared" si="75"/>
        <v>0</v>
      </c>
      <c r="CC28" s="85">
        <f t="shared" si="75"/>
        <v>0</v>
      </c>
      <c r="CD28" s="274" t="str">
        <f t="shared" si="72"/>
        <v>NO!</v>
      </c>
      <c r="CF28" s="275" t="str">
        <f t="shared" si="73"/>
        <v>Assoluta - 2</v>
      </c>
    </row>
    <row r="29" spans="1:84">
      <c r="A29" s="29">
        <f t="shared" si="30"/>
        <v>20</v>
      </c>
      <c r="B29" s="496" t="s">
        <v>304</v>
      </c>
      <c r="C29" s="30" t="str">
        <f>VLOOKUP(E29,Fasce!$A$3:$B$8,2)</f>
        <v>Assoluta</v>
      </c>
      <c r="D29" s="158">
        <f>IF(C29="--","",COUNTIF($C$10:$C29,C29))</f>
        <v>3</v>
      </c>
      <c r="E29" s="4">
        <f>VLOOKUP(B29,Anagrafica!$B$3:$D$94,3,FALSE)</f>
        <v>2016</v>
      </c>
      <c r="F29" s="361">
        <f t="shared" si="31"/>
        <v>160</v>
      </c>
      <c r="G29" s="268"/>
      <c r="H29" s="265"/>
      <c r="I29" s="265"/>
      <c r="J29" s="265"/>
      <c r="K29" s="265"/>
      <c r="L29" s="265"/>
      <c r="M29" s="265"/>
      <c r="N29" s="265"/>
      <c r="O29" s="265"/>
      <c r="P29" s="438">
        <v>80</v>
      </c>
      <c r="Q29" s="433">
        <v>80</v>
      </c>
      <c r="R29" s="265"/>
      <c r="S29" s="265"/>
      <c r="T29" s="265"/>
      <c r="U29" s="265"/>
      <c r="V29" s="265"/>
      <c r="W29" s="265"/>
      <c r="X29" s="265"/>
      <c r="Y29" s="265"/>
      <c r="Z29" s="269"/>
      <c r="AA29" s="365">
        <f t="shared" si="32"/>
        <v>160</v>
      </c>
      <c r="AB29" s="366">
        <f t="shared" si="33"/>
        <v>80</v>
      </c>
      <c r="AC29" s="367">
        <f t="shared" si="34"/>
        <v>160</v>
      </c>
      <c r="AD29" s="169">
        <f t="shared" si="35"/>
        <v>2</v>
      </c>
      <c r="AE29" s="2"/>
      <c r="AF29" s="164">
        <f t="shared" si="36"/>
        <v>80</v>
      </c>
      <c r="AG29" s="164">
        <f t="shared" si="37"/>
        <v>160</v>
      </c>
      <c r="AH29" s="166" t="str">
        <f t="shared" si="38"/>
        <v>NO!</v>
      </c>
      <c r="AI29" s="133">
        <f t="shared" si="39"/>
        <v>0</v>
      </c>
      <c r="AJ29" s="134">
        <f t="shared" si="40"/>
        <v>0</v>
      </c>
      <c r="AK29" s="134">
        <f t="shared" si="41"/>
        <v>0</v>
      </c>
      <c r="AL29" s="134">
        <f t="shared" si="42"/>
        <v>0</v>
      </c>
      <c r="AM29" s="134">
        <f t="shared" si="43"/>
        <v>0</v>
      </c>
      <c r="AN29" s="134">
        <f t="shared" si="44"/>
        <v>0</v>
      </c>
      <c r="AO29" s="134">
        <f t="shared" si="45"/>
        <v>0</v>
      </c>
      <c r="AP29" s="134">
        <f t="shared" si="46"/>
        <v>0</v>
      </c>
      <c r="AQ29" s="134">
        <f t="shared" si="47"/>
        <v>0</v>
      </c>
      <c r="AR29" s="135">
        <f t="shared" si="48"/>
        <v>80</v>
      </c>
      <c r="AS29" s="56">
        <f t="shared" si="74"/>
        <v>80</v>
      </c>
      <c r="AT29" s="57">
        <f t="shared" si="74"/>
        <v>0</v>
      </c>
      <c r="AU29" s="57">
        <f t="shared" si="74"/>
        <v>0</v>
      </c>
      <c r="AV29" s="57">
        <f t="shared" si="74"/>
        <v>0</v>
      </c>
      <c r="AW29" s="58">
        <f t="shared" si="74"/>
        <v>0</v>
      </c>
      <c r="AX29" s="273" t="str">
        <f t="shared" si="50"/>
        <v>NO!</v>
      </c>
      <c r="AZ29" s="93">
        <f t="shared" si="51"/>
        <v>0</v>
      </c>
      <c r="BA29" s="104">
        <f t="shared" si="52"/>
        <v>0</v>
      </c>
      <c r="BB29" s="104">
        <f t="shared" si="53"/>
        <v>0</v>
      </c>
      <c r="BC29" s="104">
        <f t="shared" si="54"/>
        <v>0</v>
      </c>
      <c r="BD29" s="104">
        <f t="shared" si="55"/>
        <v>0</v>
      </c>
      <c r="BE29" s="104">
        <f t="shared" si="56"/>
        <v>0</v>
      </c>
      <c r="BF29" s="104">
        <f t="shared" si="57"/>
        <v>0</v>
      </c>
      <c r="BG29" s="104">
        <f t="shared" si="58"/>
        <v>0</v>
      </c>
      <c r="BH29" s="104">
        <f t="shared" si="59"/>
        <v>0</v>
      </c>
      <c r="BI29" s="104">
        <f t="shared" si="60"/>
        <v>80</v>
      </c>
      <c r="BJ29" s="104">
        <f t="shared" si="61"/>
        <v>80</v>
      </c>
      <c r="BK29" s="104">
        <f t="shared" si="62"/>
        <v>0</v>
      </c>
      <c r="BL29" s="104">
        <f t="shared" si="63"/>
        <v>0</v>
      </c>
      <c r="BM29" s="104">
        <f t="shared" si="64"/>
        <v>0</v>
      </c>
      <c r="BN29" s="104">
        <f t="shared" si="65"/>
        <v>0</v>
      </c>
      <c r="BO29" s="104">
        <f t="shared" si="66"/>
        <v>0</v>
      </c>
      <c r="BP29" s="104">
        <f t="shared" si="67"/>
        <v>0</v>
      </c>
      <c r="BQ29" s="104">
        <f t="shared" si="68"/>
        <v>0</v>
      </c>
      <c r="BR29" s="104">
        <f t="shared" si="69"/>
        <v>0</v>
      </c>
      <c r="BS29" s="105">
        <f t="shared" si="70"/>
        <v>0</v>
      </c>
      <c r="BT29" s="83">
        <f t="shared" si="75"/>
        <v>80</v>
      </c>
      <c r="BU29" s="84">
        <f t="shared" si="75"/>
        <v>80</v>
      </c>
      <c r="BV29" s="84">
        <f t="shared" si="75"/>
        <v>0</v>
      </c>
      <c r="BW29" s="84">
        <f t="shared" si="75"/>
        <v>0</v>
      </c>
      <c r="BX29" s="84">
        <f t="shared" si="75"/>
        <v>0</v>
      </c>
      <c r="BY29" s="84">
        <f t="shared" si="75"/>
        <v>0</v>
      </c>
      <c r="BZ29" s="84">
        <f t="shared" si="75"/>
        <v>0</v>
      </c>
      <c r="CA29" s="84">
        <f t="shared" si="75"/>
        <v>0</v>
      </c>
      <c r="CB29" s="84">
        <f t="shared" si="75"/>
        <v>0</v>
      </c>
      <c r="CC29" s="85">
        <f t="shared" si="75"/>
        <v>0</v>
      </c>
      <c r="CD29" s="274" t="str">
        <f t="shared" si="72"/>
        <v>NO!</v>
      </c>
      <c r="CF29" s="275" t="str">
        <f t="shared" si="73"/>
        <v>Assoluta - 2</v>
      </c>
    </row>
    <row r="30" spans="1:84">
      <c r="A30" s="29">
        <f t="shared" si="30"/>
        <v>21</v>
      </c>
      <c r="B30" s="496" t="s">
        <v>305</v>
      </c>
      <c r="C30" s="30" t="str">
        <f>VLOOKUP(E30,Fasce!$A$3:$B$8,2)</f>
        <v>1800-2000</v>
      </c>
      <c r="D30" s="158">
        <f>IF(C30="--","",COUNTIF($C$10:$C30,C30))</f>
        <v>10</v>
      </c>
      <c r="E30" s="4">
        <f>VLOOKUP(B30,Anagrafica!$B$3:$D$94,3,FALSE)</f>
        <v>1833</v>
      </c>
      <c r="F30" s="361">
        <f t="shared" si="31"/>
        <v>154.83408950617283</v>
      </c>
      <c r="G30" s="268"/>
      <c r="H30" s="265"/>
      <c r="I30" s="265"/>
      <c r="J30" s="265"/>
      <c r="K30" s="265"/>
      <c r="L30" s="265"/>
      <c r="M30" s="265"/>
      <c r="N30" s="265"/>
      <c r="O30" s="265"/>
      <c r="P30" s="359"/>
      <c r="Q30" s="266">
        <v>38.03125</v>
      </c>
      <c r="R30" s="403">
        <v>80</v>
      </c>
      <c r="S30" s="265"/>
      <c r="T30" s="265"/>
      <c r="U30" s="265"/>
      <c r="V30" s="265"/>
      <c r="W30" s="265">
        <v>36.802839506172838</v>
      </c>
      <c r="X30" s="265"/>
      <c r="Y30" s="265"/>
      <c r="Z30" s="269"/>
      <c r="AA30" s="365">
        <f t="shared" si="32"/>
        <v>154.83408950617283</v>
      </c>
      <c r="AB30" s="366">
        <f t="shared" si="33"/>
        <v>0</v>
      </c>
      <c r="AC30" s="367">
        <f t="shared" si="34"/>
        <v>154.83408950617283</v>
      </c>
      <c r="AD30" s="169">
        <f t="shared" si="35"/>
        <v>3</v>
      </c>
      <c r="AE30" s="2"/>
      <c r="AF30" s="164">
        <f t="shared" si="36"/>
        <v>0</v>
      </c>
      <c r="AG30" s="164">
        <f t="shared" si="37"/>
        <v>154.83408950617283</v>
      </c>
      <c r="AH30" s="166" t="str">
        <f t="shared" si="38"/>
        <v>NO!</v>
      </c>
      <c r="AI30" s="133">
        <f t="shared" si="39"/>
        <v>0</v>
      </c>
      <c r="AJ30" s="134">
        <f t="shared" si="40"/>
        <v>0</v>
      </c>
      <c r="AK30" s="134">
        <f t="shared" si="41"/>
        <v>0</v>
      </c>
      <c r="AL30" s="134">
        <f t="shared" si="42"/>
        <v>0</v>
      </c>
      <c r="AM30" s="134">
        <f t="shared" si="43"/>
        <v>0</v>
      </c>
      <c r="AN30" s="134">
        <f t="shared" si="44"/>
        <v>0</v>
      </c>
      <c r="AO30" s="134">
        <f t="shared" si="45"/>
        <v>0</v>
      </c>
      <c r="AP30" s="134">
        <f t="shared" si="46"/>
        <v>0</v>
      </c>
      <c r="AQ30" s="134">
        <f t="shared" si="47"/>
        <v>0</v>
      </c>
      <c r="AR30" s="135">
        <f t="shared" si="48"/>
        <v>0</v>
      </c>
      <c r="AS30" s="56">
        <f t="shared" ref="AS30:AW39" si="76">LARGE($AI30:$AR30,AS$9)</f>
        <v>0</v>
      </c>
      <c r="AT30" s="57">
        <f t="shared" si="76"/>
        <v>0</v>
      </c>
      <c r="AU30" s="57">
        <f t="shared" si="76"/>
        <v>0</v>
      </c>
      <c r="AV30" s="57">
        <f t="shared" si="76"/>
        <v>0</v>
      </c>
      <c r="AW30" s="58">
        <f t="shared" si="76"/>
        <v>0</v>
      </c>
      <c r="AX30" s="273" t="str">
        <f t="shared" si="50"/>
        <v>NO!</v>
      </c>
      <c r="AZ30" s="93">
        <f t="shared" si="51"/>
        <v>0</v>
      </c>
      <c r="BA30" s="104">
        <f t="shared" si="52"/>
        <v>0</v>
      </c>
      <c r="BB30" s="104">
        <f t="shared" si="53"/>
        <v>0</v>
      </c>
      <c r="BC30" s="104">
        <f t="shared" si="54"/>
        <v>0</v>
      </c>
      <c r="BD30" s="104">
        <f t="shared" si="55"/>
        <v>0</v>
      </c>
      <c r="BE30" s="104">
        <f t="shared" si="56"/>
        <v>0</v>
      </c>
      <c r="BF30" s="104">
        <f t="shared" si="57"/>
        <v>0</v>
      </c>
      <c r="BG30" s="104">
        <f t="shared" si="58"/>
        <v>0</v>
      </c>
      <c r="BH30" s="104">
        <f t="shared" si="59"/>
        <v>0</v>
      </c>
      <c r="BI30" s="104">
        <f t="shared" si="60"/>
        <v>0</v>
      </c>
      <c r="BJ30" s="104">
        <f t="shared" si="61"/>
        <v>38.03125</v>
      </c>
      <c r="BK30" s="104">
        <f t="shared" si="62"/>
        <v>80</v>
      </c>
      <c r="BL30" s="104">
        <f t="shared" si="63"/>
        <v>0</v>
      </c>
      <c r="BM30" s="104">
        <f t="shared" si="64"/>
        <v>0</v>
      </c>
      <c r="BN30" s="104">
        <f t="shared" si="65"/>
        <v>0</v>
      </c>
      <c r="BO30" s="104">
        <f t="shared" si="66"/>
        <v>0</v>
      </c>
      <c r="BP30" s="104">
        <f t="shared" si="67"/>
        <v>36.802839506172838</v>
      </c>
      <c r="BQ30" s="104">
        <f t="shared" si="68"/>
        <v>0</v>
      </c>
      <c r="BR30" s="104">
        <f t="shared" si="69"/>
        <v>0</v>
      </c>
      <c r="BS30" s="105">
        <f t="shared" si="70"/>
        <v>0</v>
      </c>
      <c r="BT30" s="83">
        <f t="shared" ref="BT30:CC39" si="77">LARGE($AZ30:$BS30,BT$9)</f>
        <v>80</v>
      </c>
      <c r="BU30" s="84">
        <f t="shared" si="77"/>
        <v>38.03125</v>
      </c>
      <c r="BV30" s="84">
        <f t="shared" si="77"/>
        <v>36.802839506172838</v>
      </c>
      <c r="BW30" s="84">
        <f t="shared" si="77"/>
        <v>0</v>
      </c>
      <c r="BX30" s="84">
        <f t="shared" si="77"/>
        <v>0</v>
      </c>
      <c r="BY30" s="84">
        <f t="shared" si="77"/>
        <v>0</v>
      </c>
      <c r="BZ30" s="84">
        <f t="shared" si="77"/>
        <v>0</v>
      </c>
      <c r="CA30" s="84">
        <f t="shared" si="77"/>
        <v>0</v>
      </c>
      <c r="CB30" s="84">
        <f t="shared" si="77"/>
        <v>0</v>
      </c>
      <c r="CC30" s="85">
        <f t="shared" si="77"/>
        <v>0</v>
      </c>
      <c r="CD30" s="274" t="str">
        <f t="shared" si="72"/>
        <v>NO!</v>
      </c>
      <c r="CF30" s="275" t="str">
        <f t="shared" si="73"/>
        <v>1800-2000 - 3</v>
      </c>
    </row>
    <row r="31" spans="1:84">
      <c r="A31" s="29">
        <f t="shared" si="30"/>
        <v>22</v>
      </c>
      <c r="B31" s="496" t="s">
        <v>285</v>
      </c>
      <c r="C31" s="30" t="str">
        <f>VLOOKUP(E31,Fasce!$A$3:$B$8,2)</f>
        <v>Assoluta</v>
      </c>
      <c r="D31" s="158">
        <f>IF(C31="--","",COUNTIF($C$10:$C31,C31))</f>
        <v>4</v>
      </c>
      <c r="E31" s="4">
        <f>VLOOKUP(B31,Anagrafica!$B$3:$D$94,3,FALSE)</f>
        <v>2222</v>
      </c>
      <c r="F31" s="361">
        <f t="shared" si="31"/>
        <v>144.10407793209876</v>
      </c>
      <c r="G31" s="268"/>
      <c r="H31" s="265"/>
      <c r="I31" s="265"/>
      <c r="J31" s="265"/>
      <c r="K31" s="265"/>
      <c r="L31" s="265"/>
      <c r="M31" s="265">
        <v>73.098765432098759</v>
      </c>
      <c r="N31" s="265"/>
      <c r="O31" s="265"/>
      <c r="P31" s="359"/>
      <c r="Q31" s="434">
        <v>71.005312500000002</v>
      </c>
      <c r="R31" s="265"/>
      <c r="S31" s="265"/>
      <c r="T31" s="265"/>
      <c r="U31" s="265"/>
      <c r="V31" s="265"/>
      <c r="W31" s="265"/>
      <c r="X31" s="265"/>
      <c r="Y31" s="265"/>
      <c r="Z31" s="269"/>
      <c r="AA31" s="365">
        <f t="shared" si="32"/>
        <v>144.10407793209876</v>
      </c>
      <c r="AB31" s="366">
        <f t="shared" si="33"/>
        <v>73.098765432098759</v>
      </c>
      <c r="AC31" s="367">
        <f t="shared" si="34"/>
        <v>144.10407793209876</v>
      </c>
      <c r="AD31" s="169">
        <f t="shared" si="35"/>
        <v>2</v>
      </c>
      <c r="AE31" s="2"/>
      <c r="AF31" s="164">
        <f t="shared" si="36"/>
        <v>73.098765432098759</v>
      </c>
      <c r="AG31" s="164">
        <f t="shared" si="37"/>
        <v>144.10407793209876</v>
      </c>
      <c r="AH31" s="166" t="str">
        <f t="shared" si="38"/>
        <v>NO!</v>
      </c>
      <c r="AI31" s="133">
        <f t="shared" si="39"/>
        <v>0</v>
      </c>
      <c r="AJ31" s="134">
        <f t="shared" si="40"/>
        <v>0</v>
      </c>
      <c r="AK31" s="134">
        <f t="shared" si="41"/>
        <v>0</v>
      </c>
      <c r="AL31" s="134">
        <f t="shared" si="42"/>
        <v>0</v>
      </c>
      <c r="AM31" s="134">
        <f t="shared" si="43"/>
        <v>0</v>
      </c>
      <c r="AN31" s="134">
        <f t="shared" si="44"/>
        <v>0</v>
      </c>
      <c r="AO31" s="134">
        <f t="shared" si="45"/>
        <v>73.098765432098759</v>
      </c>
      <c r="AP31" s="134">
        <f t="shared" si="46"/>
        <v>0</v>
      </c>
      <c r="AQ31" s="134">
        <f t="shared" si="47"/>
        <v>0</v>
      </c>
      <c r="AR31" s="135">
        <f t="shared" si="48"/>
        <v>0</v>
      </c>
      <c r="AS31" s="56">
        <f t="shared" si="76"/>
        <v>73.098765432098759</v>
      </c>
      <c r="AT31" s="57">
        <f t="shared" si="76"/>
        <v>0</v>
      </c>
      <c r="AU31" s="57">
        <f t="shared" si="76"/>
        <v>0</v>
      </c>
      <c r="AV31" s="57">
        <f t="shared" si="76"/>
        <v>0</v>
      </c>
      <c r="AW31" s="58">
        <f t="shared" si="76"/>
        <v>0</v>
      </c>
      <c r="AX31" s="273" t="str">
        <f t="shared" si="50"/>
        <v>NO!</v>
      </c>
      <c r="AZ31" s="93">
        <f t="shared" si="51"/>
        <v>0</v>
      </c>
      <c r="BA31" s="104">
        <f t="shared" si="52"/>
        <v>0</v>
      </c>
      <c r="BB31" s="104">
        <f t="shared" si="53"/>
        <v>0</v>
      </c>
      <c r="BC31" s="104">
        <f t="shared" si="54"/>
        <v>0</v>
      </c>
      <c r="BD31" s="104">
        <f t="shared" si="55"/>
        <v>0</v>
      </c>
      <c r="BE31" s="104">
        <f t="shared" si="56"/>
        <v>0</v>
      </c>
      <c r="BF31" s="104">
        <f t="shared" si="57"/>
        <v>73.098765432098759</v>
      </c>
      <c r="BG31" s="104">
        <f t="shared" si="58"/>
        <v>0</v>
      </c>
      <c r="BH31" s="104">
        <f t="shared" si="59"/>
        <v>0</v>
      </c>
      <c r="BI31" s="104">
        <f t="shared" si="60"/>
        <v>0</v>
      </c>
      <c r="BJ31" s="104">
        <f t="shared" si="61"/>
        <v>71.005312500000002</v>
      </c>
      <c r="BK31" s="104">
        <f t="shared" si="62"/>
        <v>0</v>
      </c>
      <c r="BL31" s="104">
        <f t="shared" si="63"/>
        <v>0</v>
      </c>
      <c r="BM31" s="104">
        <f t="shared" si="64"/>
        <v>0</v>
      </c>
      <c r="BN31" s="104">
        <f t="shared" si="65"/>
        <v>0</v>
      </c>
      <c r="BO31" s="104">
        <f t="shared" si="66"/>
        <v>0</v>
      </c>
      <c r="BP31" s="104">
        <f t="shared" si="67"/>
        <v>0</v>
      </c>
      <c r="BQ31" s="104">
        <f t="shared" si="68"/>
        <v>0</v>
      </c>
      <c r="BR31" s="104">
        <f t="shared" si="69"/>
        <v>0</v>
      </c>
      <c r="BS31" s="105">
        <f t="shared" si="70"/>
        <v>0</v>
      </c>
      <c r="BT31" s="83">
        <f t="shared" si="77"/>
        <v>73.098765432098759</v>
      </c>
      <c r="BU31" s="84">
        <f t="shared" si="77"/>
        <v>71.005312500000002</v>
      </c>
      <c r="BV31" s="84">
        <f t="shared" si="77"/>
        <v>0</v>
      </c>
      <c r="BW31" s="84">
        <f t="shared" si="77"/>
        <v>0</v>
      </c>
      <c r="BX31" s="84">
        <f t="shared" si="77"/>
        <v>0</v>
      </c>
      <c r="BY31" s="84">
        <f t="shared" si="77"/>
        <v>0</v>
      </c>
      <c r="BZ31" s="84">
        <f t="shared" si="77"/>
        <v>0</v>
      </c>
      <c r="CA31" s="84">
        <f t="shared" si="77"/>
        <v>0</v>
      </c>
      <c r="CB31" s="84">
        <f t="shared" si="77"/>
        <v>0</v>
      </c>
      <c r="CC31" s="85">
        <f t="shared" si="77"/>
        <v>0</v>
      </c>
      <c r="CD31" s="274" t="str">
        <f t="shared" si="72"/>
        <v>NO!</v>
      </c>
      <c r="CF31" s="275" t="str">
        <f t="shared" si="73"/>
        <v>Assoluta - 2</v>
      </c>
    </row>
    <row r="32" spans="1:84">
      <c r="A32" s="29">
        <f t="shared" si="30"/>
        <v>23</v>
      </c>
      <c r="B32" s="496" t="s">
        <v>241</v>
      </c>
      <c r="C32" s="30" t="str">
        <f>VLOOKUP(E32,Fasce!$A$3:$B$8,2)</f>
        <v>1600-1799</v>
      </c>
      <c r="D32" s="158">
        <f>IF(C32="--","",COUNTIF($C$10:$C32,C32))</f>
        <v>6</v>
      </c>
      <c r="E32" s="4">
        <f>VLOOKUP(B32,Anagrafica!$B$3:$D$94,3,FALSE)</f>
        <v>1623</v>
      </c>
      <c r="F32" s="361">
        <f t="shared" si="31"/>
        <v>140.73934636440001</v>
      </c>
      <c r="G32" s="390"/>
      <c r="H32" s="265">
        <v>43.960246913580249</v>
      </c>
      <c r="I32" s="265">
        <v>14.704260355029586</v>
      </c>
      <c r="J32" s="265"/>
      <c r="K32" s="265">
        <v>12.978024691358023</v>
      </c>
      <c r="L32" s="265"/>
      <c r="M32" s="265"/>
      <c r="N32" s="265"/>
      <c r="O32" s="265"/>
      <c r="P32" s="359"/>
      <c r="Q32" s="266"/>
      <c r="R32" s="404">
        <v>46.356814404432136</v>
      </c>
      <c r="S32" s="265"/>
      <c r="T32" s="265"/>
      <c r="U32" s="265"/>
      <c r="V32" s="265"/>
      <c r="W32" s="265"/>
      <c r="X32" s="265"/>
      <c r="Y32" s="265">
        <v>22.740000000000002</v>
      </c>
      <c r="Z32" s="269"/>
      <c r="AA32" s="365">
        <f t="shared" si="32"/>
        <v>140.73934636440001</v>
      </c>
      <c r="AB32" s="366">
        <f t="shared" si="33"/>
        <v>71.642531959967869</v>
      </c>
      <c r="AC32" s="367">
        <f t="shared" si="34"/>
        <v>140.73934636440001</v>
      </c>
      <c r="AD32" s="169">
        <f t="shared" si="35"/>
        <v>5</v>
      </c>
      <c r="AE32" s="2"/>
      <c r="AF32" s="164">
        <f t="shared" si="36"/>
        <v>71.642531959967869</v>
      </c>
      <c r="AG32" s="164">
        <f t="shared" si="37"/>
        <v>140.73934636440001</v>
      </c>
      <c r="AH32" s="166" t="str">
        <f t="shared" si="38"/>
        <v>NO!</v>
      </c>
      <c r="AI32" s="133">
        <f t="shared" si="39"/>
        <v>0</v>
      </c>
      <c r="AJ32" s="134">
        <f t="shared" si="40"/>
        <v>43.960246913580249</v>
      </c>
      <c r="AK32" s="134">
        <f t="shared" si="41"/>
        <v>14.704260355029586</v>
      </c>
      <c r="AL32" s="134">
        <f t="shared" si="42"/>
        <v>0</v>
      </c>
      <c r="AM32" s="134">
        <f t="shared" si="43"/>
        <v>12.978024691358023</v>
      </c>
      <c r="AN32" s="134">
        <f t="shared" si="44"/>
        <v>0</v>
      </c>
      <c r="AO32" s="134">
        <f t="shared" si="45"/>
        <v>0</v>
      </c>
      <c r="AP32" s="134">
        <f t="shared" si="46"/>
        <v>0</v>
      </c>
      <c r="AQ32" s="134">
        <f t="shared" si="47"/>
        <v>0</v>
      </c>
      <c r="AR32" s="135">
        <f t="shared" si="48"/>
        <v>0</v>
      </c>
      <c r="AS32" s="56">
        <f t="shared" si="76"/>
        <v>43.960246913580249</v>
      </c>
      <c r="AT32" s="57">
        <f t="shared" si="76"/>
        <v>14.704260355029586</v>
      </c>
      <c r="AU32" s="57">
        <f t="shared" si="76"/>
        <v>12.978024691358023</v>
      </c>
      <c r="AV32" s="57">
        <f t="shared" si="76"/>
        <v>0</v>
      </c>
      <c r="AW32" s="58">
        <f t="shared" si="76"/>
        <v>0</v>
      </c>
      <c r="AX32" s="273" t="str">
        <f t="shared" si="50"/>
        <v>NO!</v>
      </c>
      <c r="AZ32" s="93">
        <f t="shared" si="51"/>
        <v>0</v>
      </c>
      <c r="BA32" s="104">
        <f t="shared" si="52"/>
        <v>43.960246913580249</v>
      </c>
      <c r="BB32" s="104">
        <f t="shared" si="53"/>
        <v>14.704260355029586</v>
      </c>
      <c r="BC32" s="104">
        <f t="shared" si="54"/>
        <v>0</v>
      </c>
      <c r="BD32" s="104">
        <f t="shared" si="55"/>
        <v>12.978024691358023</v>
      </c>
      <c r="BE32" s="104">
        <f t="shared" si="56"/>
        <v>0</v>
      </c>
      <c r="BF32" s="104">
        <f t="shared" si="57"/>
        <v>0</v>
      </c>
      <c r="BG32" s="104">
        <f t="shared" si="58"/>
        <v>0</v>
      </c>
      <c r="BH32" s="104">
        <f t="shared" si="59"/>
        <v>0</v>
      </c>
      <c r="BI32" s="104">
        <f t="shared" si="60"/>
        <v>0</v>
      </c>
      <c r="BJ32" s="104">
        <f t="shared" si="61"/>
        <v>0</v>
      </c>
      <c r="BK32" s="104">
        <f t="shared" si="62"/>
        <v>46.356814404432136</v>
      </c>
      <c r="BL32" s="104">
        <f t="shared" si="63"/>
        <v>0</v>
      </c>
      <c r="BM32" s="104">
        <f t="shared" si="64"/>
        <v>0</v>
      </c>
      <c r="BN32" s="104">
        <f t="shared" si="65"/>
        <v>0</v>
      </c>
      <c r="BO32" s="104">
        <f t="shared" si="66"/>
        <v>0</v>
      </c>
      <c r="BP32" s="104">
        <f t="shared" si="67"/>
        <v>0</v>
      </c>
      <c r="BQ32" s="104">
        <f t="shared" si="68"/>
        <v>0</v>
      </c>
      <c r="BR32" s="104">
        <f t="shared" si="69"/>
        <v>22.740000000000002</v>
      </c>
      <c r="BS32" s="105">
        <f t="shared" si="70"/>
        <v>0</v>
      </c>
      <c r="BT32" s="83">
        <f t="shared" si="77"/>
        <v>46.356814404432136</v>
      </c>
      <c r="BU32" s="84">
        <f t="shared" si="77"/>
        <v>43.960246913580249</v>
      </c>
      <c r="BV32" s="84">
        <f t="shared" si="77"/>
        <v>22.740000000000002</v>
      </c>
      <c r="BW32" s="84">
        <f t="shared" si="77"/>
        <v>14.704260355029586</v>
      </c>
      <c r="BX32" s="84">
        <f t="shared" si="77"/>
        <v>12.978024691358023</v>
      </c>
      <c r="BY32" s="84">
        <f t="shared" si="77"/>
        <v>0</v>
      </c>
      <c r="BZ32" s="84">
        <f t="shared" si="77"/>
        <v>0</v>
      </c>
      <c r="CA32" s="84">
        <f t="shared" si="77"/>
        <v>0</v>
      </c>
      <c r="CB32" s="84">
        <f t="shared" si="77"/>
        <v>0</v>
      </c>
      <c r="CC32" s="85">
        <f t="shared" si="77"/>
        <v>0</v>
      </c>
      <c r="CD32" s="274" t="str">
        <f t="shared" si="72"/>
        <v>NO!</v>
      </c>
      <c r="CF32" s="275" t="str">
        <f t="shared" si="73"/>
        <v>1600-1799 - 5</v>
      </c>
    </row>
    <row r="33" spans="1:84">
      <c r="A33" s="29">
        <f t="shared" si="30"/>
        <v>24</v>
      </c>
      <c r="B33" s="496" t="s">
        <v>228</v>
      </c>
      <c r="C33" s="30" t="str">
        <f>VLOOKUP(E33,Fasce!$A$3:$B$8,2)</f>
        <v>1600-1799</v>
      </c>
      <c r="D33" s="158">
        <f>IF(C33="--","",COUNTIF($C$10:$C33,C33))</f>
        <v>7</v>
      </c>
      <c r="E33" s="4">
        <f>VLOOKUP(B33,Anagrafica!$B$3:$D$94,3,FALSE)</f>
        <v>1796</v>
      </c>
      <c r="F33" s="361">
        <f t="shared" si="31"/>
        <v>132.80560815253122</v>
      </c>
      <c r="G33" s="390">
        <v>41.22</v>
      </c>
      <c r="H33" s="265"/>
      <c r="I33" s="265">
        <v>41.474497041420122</v>
      </c>
      <c r="J33" s="265"/>
      <c r="K33" s="265">
        <v>40.322222222222223</v>
      </c>
      <c r="L33" s="265"/>
      <c r="M33" s="265"/>
      <c r="N33" s="265">
        <v>9.7888888888888896</v>
      </c>
      <c r="O33" s="265"/>
      <c r="P33" s="359"/>
      <c r="Q33" s="266"/>
      <c r="R33" s="265"/>
      <c r="S33" s="265"/>
      <c r="T33" s="265"/>
      <c r="U33" s="265"/>
      <c r="V33" s="265"/>
      <c r="W33" s="265"/>
      <c r="X33" s="265"/>
      <c r="Y33" s="265"/>
      <c r="Z33" s="269"/>
      <c r="AA33" s="365">
        <f t="shared" si="32"/>
        <v>132.80560815253122</v>
      </c>
      <c r="AB33" s="366">
        <f t="shared" si="33"/>
        <v>132.80560815253122</v>
      </c>
      <c r="AC33" s="367">
        <f t="shared" si="34"/>
        <v>132.80560815253122</v>
      </c>
      <c r="AD33" s="169">
        <f t="shared" si="35"/>
        <v>4</v>
      </c>
      <c r="AE33" s="2"/>
      <c r="AF33" s="164">
        <f t="shared" si="36"/>
        <v>132.80560815253122</v>
      </c>
      <c r="AG33" s="164">
        <f t="shared" si="37"/>
        <v>132.80560815253122</v>
      </c>
      <c r="AH33" s="166" t="str">
        <f t="shared" si="38"/>
        <v>NO!</v>
      </c>
      <c r="AI33" s="133">
        <f t="shared" si="39"/>
        <v>41.22</v>
      </c>
      <c r="AJ33" s="134">
        <f t="shared" si="40"/>
        <v>0</v>
      </c>
      <c r="AK33" s="134">
        <f t="shared" si="41"/>
        <v>41.474497041420122</v>
      </c>
      <c r="AL33" s="134">
        <f t="shared" si="42"/>
        <v>0</v>
      </c>
      <c r="AM33" s="134">
        <f t="shared" si="43"/>
        <v>40.322222222222223</v>
      </c>
      <c r="AN33" s="134">
        <f t="shared" si="44"/>
        <v>0</v>
      </c>
      <c r="AO33" s="134">
        <f t="shared" si="45"/>
        <v>0</v>
      </c>
      <c r="AP33" s="134">
        <f t="shared" si="46"/>
        <v>9.7888888888888896</v>
      </c>
      <c r="AQ33" s="134">
        <f t="shared" si="47"/>
        <v>0</v>
      </c>
      <c r="AR33" s="135">
        <f t="shared" si="48"/>
        <v>0</v>
      </c>
      <c r="AS33" s="56">
        <f t="shared" si="76"/>
        <v>41.474497041420122</v>
      </c>
      <c r="AT33" s="57">
        <f t="shared" si="76"/>
        <v>41.22</v>
      </c>
      <c r="AU33" s="57">
        <f t="shared" si="76"/>
        <v>40.322222222222223</v>
      </c>
      <c r="AV33" s="57">
        <f t="shared" si="76"/>
        <v>9.7888888888888896</v>
      </c>
      <c r="AW33" s="58">
        <f t="shared" si="76"/>
        <v>0</v>
      </c>
      <c r="AX33" s="273" t="str">
        <f t="shared" si="50"/>
        <v>NO!</v>
      </c>
      <c r="AZ33" s="93">
        <f t="shared" si="51"/>
        <v>41.22</v>
      </c>
      <c r="BA33" s="104">
        <f t="shared" si="52"/>
        <v>0</v>
      </c>
      <c r="BB33" s="104">
        <f t="shared" si="53"/>
        <v>41.474497041420122</v>
      </c>
      <c r="BC33" s="104">
        <f t="shared" si="54"/>
        <v>0</v>
      </c>
      <c r="BD33" s="104">
        <f t="shared" si="55"/>
        <v>40.322222222222223</v>
      </c>
      <c r="BE33" s="104">
        <f t="shared" si="56"/>
        <v>0</v>
      </c>
      <c r="BF33" s="104">
        <f t="shared" si="57"/>
        <v>0</v>
      </c>
      <c r="BG33" s="104">
        <f t="shared" si="58"/>
        <v>9.7888888888888896</v>
      </c>
      <c r="BH33" s="104">
        <f t="shared" si="59"/>
        <v>0</v>
      </c>
      <c r="BI33" s="104">
        <f t="shared" si="60"/>
        <v>0</v>
      </c>
      <c r="BJ33" s="104">
        <f t="shared" si="61"/>
        <v>0</v>
      </c>
      <c r="BK33" s="104">
        <f t="shared" si="62"/>
        <v>0</v>
      </c>
      <c r="BL33" s="104">
        <f t="shared" si="63"/>
        <v>0</v>
      </c>
      <c r="BM33" s="104">
        <f t="shared" si="64"/>
        <v>0</v>
      </c>
      <c r="BN33" s="104">
        <f t="shared" si="65"/>
        <v>0</v>
      </c>
      <c r="BO33" s="104">
        <f t="shared" si="66"/>
        <v>0</v>
      </c>
      <c r="BP33" s="104">
        <f t="shared" si="67"/>
        <v>0</v>
      </c>
      <c r="BQ33" s="104">
        <f t="shared" si="68"/>
        <v>0</v>
      </c>
      <c r="BR33" s="104">
        <f t="shared" si="69"/>
        <v>0</v>
      </c>
      <c r="BS33" s="105">
        <f t="shared" si="70"/>
        <v>0</v>
      </c>
      <c r="BT33" s="83">
        <f t="shared" si="77"/>
        <v>41.474497041420122</v>
      </c>
      <c r="BU33" s="84">
        <f t="shared" si="77"/>
        <v>41.22</v>
      </c>
      <c r="BV33" s="84">
        <f t="shared" si="77"/>
        <v>40.322222222222223</v>
      </c>
      <c r="BW33" s="84">
        <f t="shared" si="77"/>
        <v>9.7888888888888896</v>
      </c>
      <c r="BX33" s="84">
        <f t="shared" si="77"/>
        <v>0</v>
      </c>
      <c r="BY33" s="84">
        <f t="shared" si="77"/>
        <v>0</v>
      </c>
      <c r="BZ33" s="84">
        <f t="shared" si="77"/>
        <v>0</v>
      </c>
      <c r="CA33" s="84">
        <f t="shared" si="77"/>
        <v>0</v>
      </c>
      <c r="CB33" s="84">
        <f t="shared" si="77"/>
        <v>0</v>
      </c>
      <c r="CC33" s="85">
        <f t="shared" si="77"/>
        <v>0</v>
      </c>
      <c r="CD33" s="274" t="str">
        <f t="shared" si="72"/>
        <v>NO!</v>
      </c>
      <c r="CF33" s="275" t="str">
        <f t="shared" si="73"/>
        <v>1600-1799 - 4</v>
      </c>
    </row>
    <row r="34" spans="1:84">
      <c r="A34" s="29">
        <f t="shared" si="30"/>
        <v>25</v>
      </c>
      <c r="B34" s="496" t="s">
        <v>252</v>
      </c>
      <c r="C34" s="30" t="str">
        <f>VLOOKUP(E34,Fasce!$A$3:$B$8,2)</f>
        <v>1600-1799</v>
      </c>
      <c r="D34" s="158">
        <f>IF(C34="--","",COUNTIF($C$10:$C34,C34))</f>
        <v>8</v>
      </c>
      <c r="E34" s="4">
        <f>VLOOKUP(B34,Anagrafica!$B$3:$D$94,3,FALSE)</f>
        <v>1665</v>
      </c>
      <c r="F34" s="361">
        <f t="shared" si="31"/>
        <v>130.62018061112821</v>
      </c>
      <c r="G34" s="390"/>
      <c r="H34" s="265">
        <v>21.861728395061728</v>
      </c>
      <c r="I34" s="265"/>
      <c r="J34" s="265"/>
      <c r="K34" s="265"/>
      <c r="L34" s="265"/>
      <c r="M34" s="265"/>
      <c r="N34" s="265"/>
      <c r="O34" s="265"/>
      <c r="P34" s="359"/>
      <c r="Q34" s="266"/>
      <c r="R34" s="265">
        <v>41.847202216066485</v>
      </c>
      <c r="S34" s="265">
        <v>30.27</v>
      </c>
      <c r="T34" s="265">
        <v>26.111249999999998</v>
      </c>
      <c r="U34" s="265">
        <v>10.53</v>
      </c>
      <c r="V34" s="265"/>
      <c r="W34" s="265"/>
      <c r="X34" s="265"/>
      <c r="Y34" s="265"/>
      <c r="Z34" s="269"/>
      <c r="AA34" s="365">
        <f t="shared" si="32"/>
        <v>130.62018061112821</v>
      </c>
      <c r="AB34" s="366">
        <f t="shared" si="33"/>
        <v>21.861728395061728</v>
      </c>
      <c r="AC34" s="367">
        <f t="shared" si="34"/>
        <v>130.62018061112821</v>
      </c>
      <c r="AD34" s="169">
        <f t="shared" si="35"/>
        <v>5</v>
      </c>
      <c r="AE34" s="2"/>
      <c r="AF34" s="164">
        <f t="shared" si="36"/>
        <v>21.861728395061728</v>
      </c>
      <c r="AG34" s="164">
        <f t="shared" si="37"/>
        <v>130.62018061112821</v>
      </c>
      <c r="AH34" s="166" t="str">
        <f t="shared" si="38"/>
        <v>NO!</v>
      </c>
      <c r="AI34" s="133">
        <f t="shared" si="39"/>
        <v>0</v>
      </c>
      <c r="AJ34" s="134">
        <f t="shared" si="40"/>
        <v>21.861728395061728</v>
      </c>
      <c r="AK34" s="134">
        <f t="shared" si="41"/>
        <v>0</v>
      </c>
      <c r="AL34" s="134">
        <f t="shared" si="42"/>
        <v>0</v>
      </c>
      <c r="AM34" s="134">
        <f t="shared" si="43"/>
        <v>0</v>
      </c>
      <c r="AN34" s="134">
        <f t="shared" si="44"/>
        <v>0</v>
      </c>
      <c r="AO34" s="134">
        <f t="shared" si="45"/>
        <v>0</v>
      </c>
      <c r="AP34" s="134">
        <f t="shared" si="46"/>
        <v>0</v>
      </c>
      <c r="AQ34" s="134">
        <f t="shared" si="47"/>
        <v>0</v>
      </c>
      <c r="AR34" s="135">
        <f t="shared" si="48"/>
        <v>0</v>
      </c>
      <c r="AS34" s="56">
        <f t="shared" si="76"/>
        <v>21.861728395061728</v>
      </c>
      <c r="AT34" s="57">
        <f t="shared" si="76"/>
        <v>0</v>
      </c>
      <c r="AU34" s="57">
        <f t="shared" si="76"/>
        <v>0</v>
      </c>
      <c r="AV34" s="57">
        <f t="shared" si="76"/>
        <v>0</v>
      </c>
      <c r="AW34" s="58">
        <f t="shared" si="76"/>
        <v>0</v>
      </c>
      <c r="AX34" s="273" t="str">
        <f t="shared" si="50"/>
        <v>NO!</v>
      </c>
      <c r="AZ34" s="93">
        <f t="shared" si="51"/>
        <v>0</v>
      </c>
      <c r="BA34" s="104">
        <f t="shared" si="52"/>
        <v>21.861728395061728</v>
      </c>
      <c r="BB34" s="104">
        <f t="shared" si="53"/>
        <v>0</v>
      </c>
      <c r="BC34" s="104">
        <f t="shared" si="54"/>
        <v>0</v>
      </c>
      <c r="BD34" s="104">
        <f t="shared" si="55"/>
        <v>0</v>
      </c>
      <c r="BE34" s="104">
        <f t="shared" si="56"/>
        <v>0</v>
      </c>
      <c r="BF34" s="104">
        <f t="shared" si="57"/>
        <v>0</v>
      </c>
      <c r="BG34" s="104">
        <f t="shared" si="58"/>
        <v>0</v>
      </c>
      <c r="BH34" s="104">
        <f t="shared" si="59"/>
        <v>0</v>
      </c>
      <c r="BI34" s="104">
        <f t="shared" si="60"/>
        <v>0</v>
      </c>
      <c r="BJ34" s="104">
        <f t="shared" si="61"/>
        <v>0</v>
      </c>
      <c r="BK34" s="104">
        <f t="shared" si="62"/>
        <v>41.847202216066485</v>
      </c>
      <c r="BL34" s="104">
        <f t="shared" si="63"/>
        <v>30.27</v>
      </c>
      <c r="BM34" s="104">
        <f t="shared" si="64"/>
        <v>26.111249999999998</v>
      </c>
      <c r="BN34" s="104">
        <f t="shared" si="65"/>
        <v>10.53</v>
      </c>
      <c r="BO34" s="104">
        <f t="shared" si="66"/>
        <v>0</v>
      </c>
      <c r="BP34" s="104">
        <f t="shared" si="67"/>
        <v>0</v>
      </c>
      <c r="BQ34" s="104">
        <f t="shared" si="68"/>
        <v>0</v>
      </c>
      <c r="BR34" s="104">
        <f t="shared" si="69"/>
        <v>0</v>
      </c>
      <c r="BS34" s="105">
        <f t="shared" si="70"/>
        <v>0</v>
      </c>
      <c r="BT34" s="83">
        <f t="shared" si="77"/>
        <v>41.847202216066485</v>
      </c>
      <c r="BU34" s="84">
        <f t="shared" si="77"/>
        <v>30.27</v>
      </c>
      <c r="BV34" s="84">
        <f t="shared" si="77"/>
        <v>26.111249999999998</v>
      </c>
      <c r="BW34" s="84">
        <f t="shared" si="77"/>
        <v>21.861728395061728</v>
      </c>
      <c r="BX34" s="84">
        <f t="shared" si="77"/>
        <v>10.53</v>
      </c>
      <c r="BY34" s="84">
        <f t="shared" si="77"/>
        <v>0</v>
      </c>
      <c r="BZ34" s="84">
        <f t="shared" si="77"/>
        <v>0</v>
      </c>
      <c r="CA34" s="84">
        <f t="shared" si="77"/>
        <v>0</v>
      </c>
      <c r="CB34" s="84">
        <f t="shared" si="77"/>
        <v>0</v>
      </c>
      <c r="CC34" s="85">
        <f t="shared" si="77"/>
        <v>0</v>
      </c>
      <c r="CD34" s="274" t="str">
        <f t="shared" si="72"/>
        <v>NO!</v>
      </c>
      <c r="CF34" s="275" t="str">
        <f t="shared" si="73"/>
        <v>1600-1799 - 5</v>
      </c>
    </row>
    <row r="35" spans="1:84">
      <c r="A35" s="29">
        <f t="shared" si="30"/>
        <v>26</v>
      </c>
      <c r="B35" s="496" t="s">
        <v>286</v>
      </c>
      <c r="C35" s="30" t="str">
        <f>VLOOKUP(E35,Fasce!$A$3:$B$8,2)</f>
        <v>1800-2000</v>
      </c>
      <c r="D35" s="158">
        <f>IF(C35="--","",COUNTIF($C$10:$C35,C35))</f>
        <v>11</v>
      </c>
      <c r="E35" s="4">
        <f>VLOOKUP(B35,Anagrafica!$B$3:$D$94,3,FALSE)</f>
        <v>1877</v>
      </c>
      <c r="F35" s="361">
        <f t="shared" si="31"/>
        <v>123.34758629377677</v>
      </c>
      <c r="G35" s="268"/>
      <c r="H35" s="265"/>
      <c r="I35" s="265"/>
      <c r="J35" s="265"/>
      <c r="K35" s="265"/>
      <c r="L35" s="265"/>
      <c r="M35" s="265">
        <v>57.332222222222221</v>
      </c>
      <c r="N35" s="265"/>
      <c r="O35" s="265"/>
      <c r="P35" s="359">
        <v>35.083265306122449</v>
      </c>
      <c r="Q35" s="266"/>
      <c r="R35" s="265"/>
      <c r="S35" s="265"/>
      <c r="T35" s="265"/>
      <c r="U35" s="265"/>
      <c r="V35" s="265"/>
      <c r="W35" s="265">
        <v>30.932098765432098</v>
      </c>
      <c r="X35" s="265"/>
      <c r="Y35" s="265"/>
      <c r="Z35" s="269"/>
      <c r="AA35" s="365">
        <f t="shared" si="32"/>
        <v>123.34758629377677</v>
      </c>
      <c r="AB35" s="366">
        <f t="shared" si="33"/>
        <v>92.41548752834467</v>
      </c>
      <c r="AC35" s="367">
        <f t="shared" si="34"/>
        <v>123.34758629377677</v>
      </c>
      <c r="AD35" s="169">
        <f t="shared" si="35"/>
        <v>3</v>
      </c>
      <c r="AE35" s="2"/>
      <c r="AF35" s="164">
        <f t="shared" si="36"/>
        <v>92.41548752834467</v>
      </c>
      <c r="AG35" s="164">
        <f t="shared" si="37"/>
        <v>123.34758629377677</v>
      </c>
      <c r="AH35" s="166" t="str">
        <f t="shared" si="38"/>
        <v>NO!</v>
      </c>
      <c r="AI35" s="133">
        <f t="shared" si="39"/>
        <v>0</v>
      </c>
      <c r="AJ35" s="134">
        <f t="shared" si="40"/>
        <v>0</v>
      </c>
      <c r="AK35" s="134">
        <f t="shared" si="41"/>
        <v>0</v>
      </c>
      <c r="AL35" s="134">
        <f t="shared" si="42"/>
        <v>0</v>
      </c>
      <c r="AM35" s="134">
        <f t="shared" si="43"/>
        <v>0</v>
      </c>
      <c r="AN35" s="134">
        <f t="shared" si="44"/>
        <v>0</v>
      </c>
      <c r="AO35" s="134">
        <f t="shared" si="45"/>
        <v>57.332222222222221</v>
      </c>
      <c r="AP35" s="134">
        <f t="shared" si="46"/>
        <v>0</v>
      </c>
      <c r="AQ35" s="134">
        <f t="shared" si="47"/>
        <v>0</v>
      </c>
      <c r="AR35" s="135">
        <f t="shared" si="48"/>
        <v>35.083265306122449</v>
      </c>
      <c r="AS35" s="56">
        <f t="shared" si="76"/>
        <v>57.332222222222221</v>
      </c>
      <c r="AT35" s="57">
        <f t="shared" si="76"/>
        <v>35.083265306122449</v>
      </c>
      <c r="AU35" s="57">
        <f t="shared" si="76"/>
        <v>0</v>
      </c>
      <c r="AV35" s="57">
        <f t="shared" si="76"/>
        <v>0</v>
      </c>
      <c r="AW35" s="58">
        <f t="shared" si="76"/>
        <v>0</v>
      </c>
      <c r="AX35" s="273" t="str">
        <f t="shared" si="50"/>
        <v>NO!</v>
      </c>
      <c r="AZ35" s="93">
        <f t="shared" si="51"/>
        <v>0</v>
      </c>
      <c r="BA35" s="104">
        <f t="shared" si="52"/>
        <v>0</v>
      </c>
      <c r="BB35" s="104">
        <f t="shared" si="53"/>
        <v>0</v>
      </c>
      <c r="BC35" s="104">
        <f t="shared" si="54"/>
        <v>0</v>
      </c>
      <c r="BD35" s="104">
        <f t="shared" si="55"/>
        <v>0</v>
      </c>
      <c r="BE35" s="104">
        <f t="shared" si="56"/>
        <v>0</v>
      </c>
      <c r="BF35" s="104">
        <f t="shared" si="57"/>
        <v>57.332222222222221</v>
      </c>
      <c r="BG35" s="104">
        <f t="shared" si="58"/>
        <v>0</v>
      </c>
      <c r="BH35" s="104">
        <f t="shared" si="59"/>
        <v>0</v>
      </c>
      <c r="BI35" s="104">
        <f t="shared" si="60"/>
        <v>35.083265306122449</v>
      </c>
      <c r="BJ35" s="104">
        <f t="shared" si="61"/>
        <v>0</v>
      </c>
      <c r="BK35" s="104">
        <f t="shared" si="62"/>
        <v>0</v>
      </c>
      <c r="BL35" s="104">
        <f t="shared" si="63"/>
        <v>0</v>
      </c>
      <c r="BM35" s="104">
        <f t="shared" si="64"/>
        <v>0</v>
      </c>
      <c r="BN35" s="104">
        <f t="shared" si="65"/>
        <v>0</v>
      </c>
      <c r="BO35" s="104">
        <f t="shared" si="66"/>
        <v>0</v>
      </c>
      <c r="BP35" s="104">
        <f t="shared" si="67"/>
        <v>30.932098765432098</v>
      </c>
      <c r="BQ35" s="104">
        <f t="shared" si="68"/>
        <v>0</v>
      </c>
      <c r="BR35" s="104">
        <f t="shared" si="69"/>
        <v>0</v>
      </c>
      <c r="BS35" s="105">
        <f t="shared" si="70"/>
        <v>0</v>
      </c>
      <c r="BT35" s="83">
        <f t="shared" si="77"/>
        <v>57.332222222222221</v>
      </c>
      <c r="BU35" s="84">
        <f t="shared" si="77"/>
        <v>35.083265306122449</v>
      </c>
      <c r="BV35" s="84">
        <f t="shared" si="77"/>
        <v>30.932098765432098</v>
      </c>
      <c r="BW35" s="84">
        <f t="shared" si="77"/>
        <v>0</v>
      </c>
      <c r="BX35" s="84">
        <f t="shared" si="77"/>
        <v>0</v>
      </c>
      <c r="BY35" s="84">
        <f t="shared" si="77"/>
        <v>0</v>
      </c>
      <c r="BZ35" s="84">
        <f t="shared" si="77"/>
        <v>0</v>
      </c>
      <c r="CA35" s="84">
        <f t="shared" si="77"/>
        <v>0</v>
      </c>
      <c r="CB35" s="84">
        <f t="shared" si="77"/>
        <v>0</v>
      </c>
      <c r="CC35" s="85">
        <f t="shared" si="77"/>
        <v>0</v>
      </c>
      <c r="CD35" s="274" t="str">
        <f t="shared" si="72"/>
        <v>NO!</v>
      </c>
      <c r="CF35" s="275" t="str">
        <f t="shared" si="73"/>
        <v>1800-2000 - 3</v>
      </c>
    </row>
    <row r="36" spans="1:84">
      <c r="A36" s="29">
        <f t="shared" si="30"/>
        <v>27</v>
      </c>
      <c r="B36" s="496" t="s">
        <v>271</v>
      </c>
      <c r="C36" s="30" t="str">
        <f>VLOOKUP(E36,Fasce!$A$3:$B$8,2)</f>
        <v>1800-2000</v>
      </c>
      <c r="D36" s="158">
        <f>IF(C36="--","",COUNTIF($C$10:$C36,C36))</f>
        <v>12</v>
      </c>
      <c r="E36" s="4">
        <f>VLOOKUP(B36,Anagrafica!$B$3:$D$94,3,FALSE)</f>
        <v>1871</v>
      </c>
      <c r="F36" s="361">
        <f t="shared" si="31"/>
        <v>101.92108408210973</v>
      </c>
      <c r="G36" s="390"/>
      <c r="H36" s="265"/>
      <c r="I36" s="265"/>
      <c r="J36" s="265">
        <v>41.92491124260355</v>
      </c>
      <c r="K36" s="265">
        <v>59.996172839506173</v>
      </c>
      <c r="L36" s="265"/>
      <c r="M36" s="265"/>
      <c r="N36" s="265"/>
      <c r="O36" s="265"/>
      <c r="P36" s="359"/>
      <c r="Q36" s="266"/>
      <c r="R36" s="265"/>
      <c r="S36" s="265"/>
      <c r="T36" s="265"/>
      <c r="U36" s="265"/>
      <c r="V36" s="265"/>
      <c r="W36" s="265"/>
      <c r="X36" s="265"/>
      <c r="Y36" s="265"/>
      <c r="Z36" s="269"/>
      <c r="AA36" s="365">
        <f t="shared" si="32"/>
        <v>101.92108408210973</v>
      </c>
      <c r="AB36" s="366">
        <f t="shared" si="33"/>
        <v>101.92108408210973</v>
      </c>
      <c r="AC36" s="367">
        <f t="shared" si="34"/>
        <v>101.92108408210973</v>
      </c>
      <c r="AD36" s="169">
        <f t="shared" si="35"/>
        <v>2</v>
      </c>
      <c r="AE36" s="2"/>
      <c r="AF36" s="164">
        <f t="shared" si="36"/>
        <v>101.92108408210973</v>
      </c>
      <c r="AG36" s="164">
        <f t="shared" si="37"/>
        <v>101.92108408210973</v>
      </c>
      <c r="AH36" s="166" t="str">
        <f t="shared" si="38"/>
        <v>NO!</v>
      </c>
      <c r="AI36" s="133">
        <f t="shared" si="39"/>
        <v>0</v>
      </c>
      <c r="AJ36" s="134">
        <f t="shared" si="40"/>
        <v>0</v>
      </c>
      <c r="AK36" s="134">
        <f t="shared" si="41"/>
        <v>0</v>
      </c>
      <c r="AL36" s="134">
        <f t="shared" si="42"/>
        <v>41.92491124260355</v>
      </c>
      <c r="AM36" s="134">
        <f t="shared" si="43"/>
        <v>59.996172839506173</v>
      </c>
      <c r="AN36" s="134">
        <f t="shared" si="44"/>
        <v>0</v>
      </c>
      <c r="AO36" s="134">
        <f t="shared" si="45"/>
        <v>0</v>
      </c>
      <c r="AP36" s="134">
        <f t="shared" si="46"/>
        <v>0</v>
      </c>
      <c r="AQ36" s="134">
        <f t="shared" si="47"/>
        <v>0</v>
      </c>
      <c r="AR36" s="135">
        <f t="shared" si="48"/>
        <v>0</v>
      </c>
      <c r="AS36" s="56">
        <f t="shared" si="76"/>
        <v>59.996172839506173</v>
      </c>
      <c r="AT36" s="57">
        <f t="shared" si="76"/>
        <v>41.92491124260355</v>
      </c>
      <c r="AU36" s="57">
        <f t="shared" si="76"/>
        <v>0</v>
      </c>
      <c r="AV36" s="57">
        <f t="shared" si="76"/>
        <v>0</v>
      </c>
      <c r="AW36" s="58">
        <f t="shared" si="76"/>
        <v>0</v>
      </c>
      <c r="AX36" s="273" t="str">
        <f t="shared" si="50"/>
        <v>NO!</v>
      </c>
      <c r="AZ36" s="93">
        <f t="shared" si="51"/>
        <v>0</v>
      </c>
      <c r="BA36" s="104">
        <f t="shared" si="52"/>
        <v>0</v>
      </c>
      <c r="BB36" s="104">
        <f t="shared" si="53"/>
        <v>0</v>
      </c>
      <c r="BC36" s="104">
        <f t="shared" si="54"/>
        <v>41.92491124260355</v>
      </c>
      <c r="BD36" s="104">
        <f t="shared" si="55"/>
        <v>59.996172839506173</v>
      </c>
      <c r="BE36" s="104">
        <f t="shared" si="56"/>
        <v>0</v>
      </c>
      <c r="BF36" s="104">
        <f t="shared" si="57"/>
        <v>0</v>
      </c>
      <c r="BG36" s="104">
        <f t="shared" si="58"/>
        <v>0</v>
      </c>
      <c r="BH36" s="104">
        <f t="shared" si="59"/>
        <v>0</v>
      </c>
      <c r="BI36" s="104">
        <f t="shared" si="60"/>
        <v>0</v>
      </c>
      <c r="BJ36" s="104">
        <f t="shared" si="61"/>
        <v>0</v>
      </c>
      <c r="BK36" s="104">
        <f t="shared" si="62"/>
        <v>0</v>
      </c>
      <c r="BL36" s="104">
        <f t="shared" si="63"/>
        <v>0</v>
      </c>
      <c r="BM36" s="104">
        <f t="shared" si="64"/>
        <v>0</v>
      </c>
      <c r="BN36" s="104">
        <f t="shared" si="65"/>
        <v>0</v>
      </c>
      <c r="BO36" s="104">
        <f t="shared" si="66"/>
        <v>0</v>
      </c>
      <c r="BP36" s="104">
        <f t="shared" si="67"/>
        <v>0</v>
      </c>
      <c r="BQ36" s="104">
        <f t="shared" si="68"/>
        <v>0</v>
      </c>
      <c r="BR36" s="104">
        <f t="shared" si="69"/>
        <v>0</v>
      </c>
      <c r="BS36" s="105">
        <f t="shared" si="70"/>
        <v>0</v>
      </c>
      <c r="BT36" s="83">
        <f t="shared" si="77"/>
        <v>59.996172839506173</v>
      </c>
      <c r="BU36" s="84">
        <f t="shared" si="77"/>
        <v>41.92491124260355</v>
      </c>
      <c r="BV36" s="84">
        <f t="shared" si="77"/>
        <v>0</v>
      </c>
      <c r="BW36" s="84">
        <f t="shared" si="77"/>
        <v>0</v>
      </c>
      <c r="BX36" s="84">
        <f t="shared" si="77"/>
        <v>0</v>
      </c>
      <c r="BY36" s="84">
        <f t="shared" si="77"/>
        <v>0</v>
      </c>
      <c r="BZ36" s="84">
        <f t="shared" si="77"/>
        <v>0</v>
      </c>
      <c r="CA36" s="84">
        <f t="shared" si="77"/>
        <v>0</v>
      </c>
      <c r="CB36" s="84">
        <f t="shared" si="77"/>
        <v>0</v>
      </c>
      <c r="CC36" s="85">
        <f t="shared" si="77"/>
        <v>0</v>
      </c>
      <c r="CD36" s="274" t="str">
        <f t="shared" si="72"/>
        <v>NO!</v>
      </c>
      <c r="CF36" s="275" t="str">
        <f t="shared" si="73"/>
        <v>1800-2000 - 2</v>
      </c>
    </row>
    <row r="37" spans="1:84">
      <c r="A37" s="29">
        <f t="shared" si="30"/>
        <v>28</v>
      </c>
      <c r="B37" s="496" t="s">
        <v>323</v>
      </c>
      <c r="C37" s="30" t="str">
        <f>VLOOKUP(E37,Fasce!$A$3:$B$8,2)</f>
        <v>Under 1400</v>
      </c>
      <c r="D37" s="158">
        <f>IF(C37="--","",COUNTIF($C$10:$C37,C37))</f>
        <v>2</v>
      </c>
      <c r="E37" s="4">
        <f>VLOOKUP(B37,Anagrafica!$B$3:$D$94,3,FALSE)</f>
        <v>1399</v>
      </c>
      <c r="F37" s="361">
        <f t="shared" si="31"/>
        <v>98.383992767005239</v>
      </c>
      <c r="G37" s="268"/>
      <c r="H37" s="265"/>
      <c r="I37" s="265"/>
      <c r="J37" s="265"/>
      <c r="K37" s="265"/>
      <c r="L37" s="265"/>
      <c r="M37" s="265"/>
      <c r="N37" s="265"/>
      <c r="O37" s="265"/>
      <c r="P37" s="359"/>
      <c r="Q37" s="266"/>
      <c r="R37" s="265">
        <v>15.432603878116344</v>
      </c>
      <c r="S37" s="265"/>
      <c r="T37" s="265">
        <v>8.151250000000001</v>
      </c>
      <c r="U37" s="265"/>
      <c r="V37" s="404">
        <v>26.91</v>
      </c>
      <c r="W37" s="265"/>
      <c r="X37" s="265">
        <v>21.201250000000002</v>
      </c>
      <c r="Y37" s="404">
        <v>16.29</v>
      </c>
      <c r="Z37" s="269">
        <v>10.398888888888889</v>
      </c>
      <c r="AA37" s="365">
        <f t="shared" si="32"/>
        <v>98.383992767005239</v>
      </c>
      <c r="AB37" s="366">
        <f t="shared" si="33"/>
        <v>0</v>
      </c>
      <c r="AC37" s="367">
        <f t="shared" si="34"/>
        <v>98.383992767005239</v>
      </c>
      <c r="AD37" s="169">
        <f t="shared" si="35"/>
        <v>6</v>
      </c>
      <c r="AE37" s="2"/>
      <c r="AF37" s="164">
        <f t="shared" si="36"/>
        <v>0</v>
      </c>
      <c r="AG37" s="164">
        <f t="shared" si="37"/>
        <v>98.383992767005239</v>
      </c>
      <c r="AH37" s="166" t="str">
        <f t="shared" si="38"/>
        <v>NO!</v>
      </c>
      <c r="AI37" s="133">
        <f t="shared" si="39"/>
        <v>0</v>
      </c>
      <c r="AJ37" s="134">
        <f t="shared" si="40"/>
        <v>0</v>
      </c>
      <c r="AK37" s="134">
        <f t="shared" si="41"/>
        <v>0</v>
      </c>
      <c r="AL37" s="134">
        <f t="shared" si="42"/>
        <v>0</v>
      </c>
      <c r="AM37" s="134">
        <f t="shared" si="43"/>
        <v>0</v>
      </c>
      <c r="AN37" s="134">
        <f t="shared" si="44"/>
        <v>0</v>
      </c>
      <c r="AO37" s="134">
        <f t="shared" si="45"/>
        <v>0</v>
      </c>
      <c r="AP37" s="134">
        <f t="shared" si="46"/>
        <v>0</v>
      </c>
      <c r="AQ37" s="134">
        <f t="shared" si="47"/>
        <v>0</v>
      </c>
      <c r="AR37" s="135">
        <f t="shared" si="48"/>
        <v>0</v>
      </c>
      <c r="AS37" s="56">
        <f t="shared" si="76"/>
        <v>0</v>
      </c>
      <c r="AT37" s="57">
        <f t="shared" si="76"/>
        <v>0</v>
      </c>
      <c r="AU37" s="57">
        <f t="shared" si="76"/>
        <v>0</v>
      </c>
      <c r="AV37" s="57">
        <f t="shared" si="76"/>
        <v>0</v>
      </c>
      <c r="AW37" s="58">
        <f t="shared" si="76"/>
        <v>0</v>
      </c>
      <c r="AX37" s="273" t="str">
        <f t="shared" si="50"/>
        <v>NO!</v>
      </c>
      <c r="AZ37" s="93">
        <f t="shared" si="51"/>
        <v>0</v>
      </c>
      <c r="BA37" s="104">
        <f t="shared" si="52"/>
        <v>0</v>
      </c>
      <c r="BB37" s="104">
        <f t="shared" si="53"/>
        <v>0</v>
      </c>
      <c r="BC37" s="104">
        <f t="shared" si="54"/>
        <v>0</v>
      </c>
      <c r="BD37" s="104">
        <f t="shared" si="55"/>
        <v>0</v>
      </c>
      <c r="BE37" s="104">
        <f t="shared" si="56"/>
        <v>0</v>
      </c>
      <c r="BF37" s="104">
        <f t="shared" si="57"/>
        <v>0</v>
      </c>
      <c r="BG37" s="104">
        <f t="shared" si="58"/>
        <v>0</v>
      </c>
      <c r="BH37" s="104">
        <f t="shared" si="59"/>
        <v>0</v>
      </c>
      <c r="BI37" s="104">
        <f t="shared" si="60"/>
        <v>0</v>
      </c>
      <c r="BJ37" s="104">
        <f t="shared" si="61"/>
        <v>0</v>
      </c>
      <c r="BK37" s="104">
        <f t="shared" si="62"/>
        <v>15.432603878116344</v>
      </c>
      <c r="BL37" s="104">
        <f t="shared" si="63"/>
        <v>0</v>
      </c>
      <c r="BM37" s="104">
        <f t="shared" si="64"/>
        <v>8.151250000000001</v>
      </c>
      <c r="BN37" s="104">
        <f t="shared" si="65"/>
        <v>0</v>
      </c>
      <c r="BO37" s="104">
        <f t="shared" si="66"/>
        <v>26.91</v>
      </c>
      <c r="BP37" s="104">
        <f t="shared" si="67"/>
        <v>0</v>
      </c>
      <c r="BQ37" s="104">
        <f t="shared" si="68"/>
        <v>21.201250000000002</v>
      </c>
      <c r="BR37" s="104">
        <f t="shared" si="69"/>
        <v>16.29</v>
      </c>
      <c r="BS37" s="105">
        <f t="shared" si="70"/>
        <v>10.398888888888889</v>
      </c>
      <c r="BT37" s="83">
        <f t="shared" si="77"/>
        <v>26.91</v>
      </c>
      <c r="BU37" s="84">
        <f t="shared" si="77"/>
        <v>21.201250000000002</v>
      </c>
      <c r="BV37" s="84">
        <f t="shared" si="77"/>
        <v>16.29</v>
      </c>
      <c r="BW37" s="84">
        <f t="shared" si="77"/>
        <v>15.432603878116344</v>
      </c>
      <c r="BX37" s="84">
        <f t="shared" si="77"/>
        <v>10.398888888888889</v>
      </c>
      <c r="BY37" s="84">
        <f t="shared" si="77"/>
        <v>8.151250000000001</v>
      </c>
      <c r="BZ37" s="84">
        <f t="shared" si="77"/>
        <v>0</v>
      </c>
      <c r="CA37" s="84">
        <f t="shared" si="77"/>
        <v>0</v>
      </c>
      <c r="CB37" s="84">
        <f t="shared" si="77"/>
        <v>0</v>
      </c>
      <c r="CC37" s="85">
        <f t="shared" si="77"/>
        <v>0</v>
      </c>
      <c r="CD37" s="274" t="str">
        <f t="shared" si="72"/>
        <v>NO!</v>
      </c>
      <c r="CF37" s="275" t="str">
        <f t="shared" si="73"/>
        <v>Under 1400 - 6</v>
      </c>
    </row>
    <row r="38" spans="1:84">
      <c r="A38" s="29">
        <f t="shared" si="30"/>
        <v>29</v>
      </c>
      <c r="B38" s="496" t="s">
        <v>336</v>
      </c>
      <c r="C38" s="30" t="str">
        <f>VLOOKUP(E38,Fasce!$A$3:$B$8,2)</f>
        <v>Under 1400</v>
      </c>
      <c r="D38" s="158">
        <f>IF(C38="--","",COUNTIF($C$10:$C38,C38))</f>
        <v>3</v>
      </c>
      <c r="E38" s="4">
        <f>VLOOKUP(B38,Anagrafica!$B$3:$D$94,3,FALSE)</f>
        <v>1399</v>
      </c>
      <c r="F38" s="361">
        <f t="shared" si="31"/>
        <v>91.318364197530869</v>
      </c>
      <c r="G38" s="268"/>
      <c r="H38" s="265"/>
      <c r="I38" s="265"/>
      <c r="J38" s="265"/>
      <c r="K38" s="265"/>
      <c r="L38" s="265"/>
      <c r="M38" s="265"/>
      <c r="N38" s="265"/>
      <c r="O38" s="265"/>
      <c r="P38" s="359"/>
      <c r="Q38" s="266"/>
      <c r="R38" s="265"/>
      <c r="S38" s="265"/>
      <c r="T38" s="265"/>
      <c r="U38" s="265">
        <v>14.244999999999999</v>
      </c>
      <c r="V38" s="265">
        <v>19.091250000000002</v>
      </c>
      <c r="W38" s="404">
        <v>22.561728395061728</v>
      </c>
      <c r="X38" s="265">
        <v>7.6812500000000004</v>
      </c>
      <c r="Y38" s="265">
        <v>15.579999999999998</v>
      </c>
      <c r="Z38" s="269">
        <v>12.159135802469136</v>
      </c>
      <c r="AA38" s="365">
        <f t="shared" si="32"/>
        <v>91.318364197530855</v>
      </c>
      <c r="AB38" s="366">
        <f t="shared" si="33"/>
        <v>0</v>
      </c>
      <c r="AC38" s="367">
        <f t="shared" si="34"/>
        <v>91.318364197530869</v>
      </c>
      <c r="AD38" s="169">
        <f t="shared" si="35"/>
        <v>6</v>
      </c>
      <c r="AE38" s="2"/>
      <c r="AF38" s="164">
        <f t="shared" si="36"/>
        <v>0</v>
      </c>
      <c r="AG38" s="164">
        <f t="shared" si="37"/>
        <v>91.318364197530869</v>
      </c>
      <c r="AH38" s="166" t="str">
        <f t="shared" si="38"/>
        <v>NO!</v>
      </c>
      <c r="AI38" s="133">
        <f t="shared" si="39"/>
        <v>0</v>
      </c>
      <c r="AJ38" s="134">
        <f t="shared" si="40"/>
        <v>0</v>
      </c>
      <c r="AK38" s="134">
        <f t="shared" si="41"/>
        <v>0</v>
      </c>
      <c r="AL38" s="134">
        <f t="shared" si="42"/>
        <v>0</v>
      </c>
      <c r="AM38" s="134">
        <f t="shared" si="43"/>
        <v>0</v>
      </c>
      <c r="AN38" s="134">
        <f t="shared" si="44"/>
        <v>0</v>
      </c>
      <c r="AO38" s="134">
        <f t="shared" si="45"/>
        <v>0</v>
      </c>
      <c r="AP38" s="134">
        <f t="shared" si="46"/>
        <v>0</v>
      </c>
      <c r="AQ38" s="134">
        <f t="shared" si="47"/>
        <v>0</v>
      </c>
      <c r="AR38" s="135">
        <f t="shared" si="48"/>
        <v>0</v>
      </c>
      <c r="AS38" s="56">
        <f t="shared" si="76"/>
        <v>0</v>
      </c>
      <c r="AT38" s="57">
        <f t="shared" si="76"/>
        <v>0</v>
      </c>
      <c r="AU38" s="57">
        <f t="shared" si="76"/>
        <v>0</v>
      </c>
      <c r="AV38" s="57">
        <f t="shared" si="76"/>
        <v>0</v>
      </c>
      <c r="AW38" s="58">
        <f t="shared" si="76"/>
        <v>0</v>
      </c>
      <c r="AX38" s="273" t="str">
        <f t="shared" si="50"/>
        <v>NO!</v>
      </c>
      <c r="AZ38" s="93">
        <f t="shared" si="51"/>
        <v>0</v>
      </c>
      <c r="BA38" s="104">
        <f t="shared" si="52"/>
        <v>0</v>
      </c>
      <c r="BB38" s="104">
        <f t="shared" si="53"/>
        <v>0</v>
      </c>
      <c r="BC38" s="104">
        <f t="shared" si="54"/>
        <v>0</v>
      </c>
      <c r="BD38" s="104">
        <f t="shared" si="55"/>
        <v>0</v>
      </c>
      <c r="BE38" s="104">
        <f t="shared" si="56"/>
        <v>0</v>
      </c>
      <c r="BF38" s="104">
        <f t="shared" si="57"/>
        <v>0</v>
      </c>
      <c r="BG38" s="104">
        <f t="shared" si="58"/>
        <v>0</v>
      </c>
      <c r="BH38" s="104">
        <f t="shared" si="59"/>
        <v>0</v>
      </c>
      <c r="BI38" s="104">
        <f t="shared" si="60"/>
        <v>0</v>
      </c>
      <c r="BJ38" s="104">
        <f t="shared" si="61"/>
        <v>0</v>
      </c>
      <c r="BK38" s="104">
        <f t="shared" si="62"/>
        <v>0</v>
      </c>
      <c r="BL38" s="104">
        <f t="shared" si="63"/>
        <v>0</v>
      </c>
      <c r="BM38" s="104">
        <f t="shared" si="64"/>
        <v>0</v>
      </c>
      <c r="BN38" s="104">
        <f t="shared" si="65"/>
        <v>14.244999999999999</v>
      </c>
      <c r="BO38" s="104">
        <f t="shared" si="66"/>
        <v>19.091250000000002</v>
      </c>
      <c r="BP38" s="104">
        <f t="shared" si="67"/>
        <v>22.561728395061728</v>
      </c>
      <c r="BQ38" s="104">
        <f t="shared" si="68"/>
        <v>7.6812500000000004</v>
      </c>
      <c r="BR38" s="104">
        <f t="shared" si="69"/>
        <v>15.579999999999998</v>
      </c>
      <c r="BS38" s="105">
        <f t="shared" si="70"/>
        <v>12.159135802469136</v>
      </c>
      <c r="BT38" s="83">
        <f t="shared" si="77"/>
        <v>22.561728395061728</v>
      </c>
      <c r="BU38" s="84">
        <f t="shared" si="77"/>
        <v>19.091250000000002</v>
      </c>
      <c r="BV38" s="84">
        <f t="shared" si="77"/>
        <v>15.579999999999998</v>
      </c>
      <c r="BW38" s="84">
        <f t="shared" si="77"/>
        <v>14.244999999999999</v>
      </c>
      <c r="BX38" s="84">
        <f t="shared" si="77"/>
        <v>12.159135802469136</v>
      </c>
      <c r="BY38" s="84">
        <f t="shared" si="77"/>
        <v>7.6812500000000004</v>
      </c>
      <c r="BZ38" s="84">
        <f t="shared" si="77"/>
        <v>0</v>
      </c>
      <c r="CA38" s="84">
        <f t="shared" si="77"/>
        <v>0</v>
      </c>
      <c r="CB38" s="84">
        <f t="shared" si="77"/>
        <v>0</v>
      </c>
      <c r="CC38" s="85">
        <f t="shared" si="77"/>
        <v>0</v>
      </c>
      <c r="CD38" s="274" t="str">
        <f t="shared" si="72"/>
        <v>NO!</v>
      </c>
      <c r="CF38" s="275" t="str">
        <f t="shared" si="73"/>
        <v>Under 1400 - 6</v>
      </c>
    </row>
    <row r="39" spans="1:84">
      <c r="A39" s="29">
        <f t="shared" si="30"/>
        <v>30</v>
      </c>
      <c r="B39" s="496" t="s">
        <v>243</v>
      </c>
      <c r="C39" s="30" t="str">
        <f>VLOOKUP(E39,Fasce!$A$3:$B$8,2)</f>
        <v>1600-1799</v>
      </c>
      <c r="D39" s="158">
        <f>IF(C39="--","",COUNTIF($C$10:$C39,C39))</f>
        <v>9</v>
      </c>
      <c r="E39" s="4">
        <f>VLOOKUP(B39,Anagrafica!$B$3:$D$94,3,FALSE)</f>
        <v>1734</v>
      </c>
      <c r="F39" s="361">
        <f t="shared" si="31"/>
        <v>89.112359991011402</v>
      </c>
      <c r="G39" s="390"/>
      <c r="H39" s="265">
        <v>34.522839506172836</v>
      </c>
      <c r="I39" s="265">
        <v>31.342011834319525</v>
      </c>
      <c r="J39" s="265"/>
      <c r="K39" s="265"/>
      <c r="L39" s="265">
        <v>23.24750865051903</v>
      </c>
      <c r="M39" s="265"/>
      <c r="N39" s="265"/>
      <c r="O39" s="265"/>
      <c r="P39" s="359"/>
      <c r="Q39" s="266"/>
      <c r="R39" s="265"/>
      <c r="S39" s="265"/>
      <c r="T39" s="265"/>
      <c r="U39" s="265"/>
      <c r="V39" s="265"/>
      <c r="W39" s="265"/>
      <c r="X39" s="265"/>
      <c r="Y39" s="265"/>
      <c r="Z39" s="269"/>
      <c r="AA39" s="365">
        <f t="shared" si="32"/>
        <v>89.112359991011402</v>
      </c>
      <c r="AB39" s="366">
        <f t="shared" si="33"/>
        <v>89.112359991011402</v>
      </c>
      <c r="AC39" s="367">
        <f t="shared" si="34"/>
        <v>89.112359991011402</v>
      </c>
      <c r="AD39" s="169">
        <f t="shared" si="35"/>
        <v>3</v>
      </c>
      <c r="AE39" s="2"/>
      <c r="AF39" s="164">
        <f t="shared" si="36"/>
        <v>89.112359991011402</v>
      </c>
      <c r="AG39" s="164">
        <f t="shared" si="37"/>
        <v>89.112359991011402</v>
      </c>
      <c r="AH39" s="166" t="str">
        <f t="shared" si="38"/>
        <v>NO!</v>
      </c>
      <c r="AI39" s="133">
        <f t="shared" si="39"/>
        <v>0</v>
      </c>
      <c r="AJ39" s="134">
        <f t="shared" si="40"/>
        <v>34.522839506172836</v>
      </c>
      <c r="AK39" s="134">
        <f t="shared" si="41"/>
        <v>31.342011834319525</v>
      </c>
      <c r="AL39" s="134">
        <f t="shared" si="42"/>
        <v>0</v>
      </c>
      <c r="AM39" s="134">
        <f t="shared" si="43"/>
        <v>0</v>
      </c>
      <c r="AN39" s="134">
        <f t="shared" si="44"/>
        <v>23.24750865051903</v>
      </c>
      <c r="AO39" s="134">
        <f t="shared" si="45"/>
        <v>0</v>
      </c>
      <c r="AP39" s="134">
        <f t="shared" si="46"/>
        <v>0</v>
      </c>
      <c r="AQ39" s="134">
        <f t="shared" si="47"/>
        <v>0</v>
      </c>
      <c r="AR39" s="135">
        <f t="shared" si="48"/>
        <v>0</v>
      </c>
      <c r="AS39" s="56">
        <f t="shared" si="76"/>
        <v>34.522839506172836</v>
      </c>
      <c r="AT39" s="57">
        <f t="shared" si="76"/>
        <v>31.342011834319525</v>
      </c>
      <c r="AU39" s="57">
        <f t="shared" si="76"/>
        <v>23.24750865051903</v>
      </c>
      <c r="AV39" s="57">
        <f t="shared" si="76"/>
        <v>0</v>
      </c>
      <c r="AW39" s="58">
        <f t="shared" si="76"/>
        <v>0</v>
      </c>
      <c r="AX39" s="273" t="str">
        <f t="shared" si="50"/>
        <v>NO!</v>
      </c>
      <c r="AZ39" s="93">
        <f t="shared" si="51"/>
        <v>0</v>
      </c>
      <c r="BA39" s="104">
        <f t="shared" si="52"/>
        <v>34.522839506172836</v>
      </c>
      <c r="BB39" s="104">
        <f t="shared" si="53"/>
        <v>31.342011834319525</v>
      </c>
      <c r="BC39" s="104">
        <f t="shared" si="54"/>
        <v>0</v>
      </c>
      <c r="BD39" s="104">
        <f t="shared" si="55"/>
        <v>0</v>
      </c>
      <c r="BE39" s="104">
        <f t="shared" si="56"/>
        <v>23.24750865051903</v>
      </c>
      <c r="BF39" s="104">
        <f t="shared" si="57"/>
        <v>0</v>
      </c>
      <c r="BG39" s="104">
        <f t="shared" si="58"/>
        <v>0</v>
      </c>
      <c r="BH39" s="104">
        <f t="shared" si="59"/>
        <v>0</v>
      </c>
      <c r="BI39" s="104">
        <f t="shared" si="60"/>
        <v>0</v>
      </c>
      <c r="BJ39" s="104">
        <f t="shared" si="61"/>
        <v>0</v>
      </c>
      <c r="BK39" s="104">
        <f t="shared" si="62"/>
        <v>0</v>
      </c>
      <c r="BL39" s="104">
        <f t="shared" si="63"/>
        <v>0</v>
      </c>
      <c r="BM39" s="104">
        <f t="shared" si="64"/>
        <v>0</v>
      </c>
      <c r="BN39" s="104">
        <f t="shared" si="65"/>
        <v>0</v>
      </c>
      <c r="BO39" s="104">
        <f t="shared" si="66"/>
        <v>0</v>
      </c>
      <c r="BP39" s="104">
        <f t="shared" si="67"/>
        <v>0</v>
      </c>
      <c r="BQ39" s="104">
        <f t="shared" si="68"/>
        <v>0</v>
      </c>
      <c r="BR39" s="104">
        <f t="shared" si="69"/>
        <v>0</v>
      </c>
      <c r="BS39" s="105">
        <f t="shared" si="70"/>
        <v>0</v>
      </c>
      <c r="BT39" s="83">
        <f t="shared" si="77"/>
        <v>34.522839506172836</v>
      </c>
      <c r="BU39" s="84">
        <f t="shared" si="77"/>
        <v>31.342011834319525</v>
      </c>
      <c r="BV39" s="84">
        <f t="shared" si="77"/>
        <v>23.24750865051903</v>
      </c>
      <c r="BW39" s="84">
        <f t="shared" si="77"/>
        <v>0</v>
      </c>
      <c r="BX39" s="84">
        <f t="shared" si="77"/>
        <v>0</v>
      </c>
      <c r="BY39" s="84">
        <f t="shared" si="77"/>
        <v>0</v>
      </c>
      <c r="BZ39" s="84">
        <f t="shared" si="77"/>
        <v>0</v>
      </c>
      <c r="CA39" s="84">
        <f t="shared" si="77"/>
        <v>0</v>
      </c>
      <c r="CB39" s="84">
        <f t="shared" si="77"/>
        <v>0</v>
      </c>
      <c r="CC39" s="85">
        <f t="shared" si="77"/>
        <v>0</v>
      </c>
      <c r="CD39" s="274" t="str">
        <f t="shared" si="72"/>
        <v>NO!</v>
      </c>
      <c r="CF39" s="275" t="str">
        <f t="shared" si="73"/>
        <v>1600-1799 - 3</v>
      </c>
    </row>
    <row r="40" spans="1:84">
      <c r="A40" s="29">
        <f t="shared" si="30"/>
        <v>31</v>
      </c>
      <c r="B40" s="496" t="s">
        <v>259</v>
      </c>
      <c r="C40" s="30" t="str">
        <f>VLOOKUP(E40,Fasce!$A$3:$B$8,2)</f>
        <v>1600-1799</v>
      </c>
      <c r="D40" s="158">
        <f>IF(C40="--","",COUNTIF($C$10:$C40,C40))</f>
        <v>10</v>
      </c>
      <c r="E40" s="4">
        <f>VLOOKUP(B40,Anagrafica!$B$3:$D$94,3,FALSE)</f>
        <v>1665</v>
      </c>
      <c r="F40" s="361">
        <f t="shared" si="31"/>
        <v>88.390541815534093</v>
      </c>
      <c r="G40" s="390"/>
      <c r="H40" s="265"/>
      <c r="I40" s="265">
        <v>59.11721893491125</v>
      </c>
      <c r="J40" s="265"/>
      <c r="K40" s="265"/>
      <c r="L40" s="265">
        <v>7.373010380622838</v>
      </c>
      <c r="M40" s="265"/>
      <c r="N40" s="265"/>
      <c r="O40" s="265"/>
      <c r="P40" s="359"/>
      <c r="Q40" s="266"/>
      <c r="R40" s="265"/>
      <c r="S40" s="265"/>
      <c r="T40" s="265"/>
      <c r="U40" s="265"/>
      <c r="V40" s="265">
        <v>21.900312499999998</v>
      </c>
      <c r="W40" s="265"/>
      <c r="X40" s="265"/>
      <c r="Y40" s="265"/>
      <c r="Z40" s="269"/>
      <c r="AA40" s="365">
        <f t="shared" si="32"/>
        <v>88.390541815534093</v>
      </c>
      <c r="AB40" s="366">
        <f t="shared" si="33"/>
        <v>66.490229315534094</v>
      </c>
      <c r="AC40" s="367">
        <f t="shared" si="34"/>
        <v>88.390541815534093</v>
      </c>
      <c r="AD40" s="169">
        <f t="shared" si="35"/>
        <v>3</v>
      </c>
      <c r="AE40" s="2"/>
      <c r="AF40" s="164">
        <f t="shared" si="36"/>
        <v>66.490229315534094</v>
      </c>
      <c r="AG40" s="164">
        <f t="shared" si="37"/>
        <v>88.390541815534093</v>
      </c>
      <c r="AH40" s="166" t="str">
        <f t="shared" si="38"/>
        <v>NO!</v>
      </c>
      <c r="AI40" s="133">
        <f t="shared" si="39"/>
        <v>0</v>
      </c>
      <c r="AJ40" s="134">
        <f t="shared" si="40"/>
        <v>0</v>
      </c>
      <c r="AK40" s="134">
        <f t="shared" si="41"/>
        <v>59.11721893491125</v>
      </c>
      <c r="AL40" s="134">
        <f t="shared" si="42"/>
        <v>0</v>
      </c>
      <c r="AM40" s="134">
        <f t="shared" si="43"/>
        <v>0</v>
      </c>
      <c r="AN40" s="134">
        <f t="shared" si="44"/>
        <v>7.373010380622838</v>
      </c>
      <c r="AO40" s="134">
        <f t="shared" si="45"/>
        <v>0</v>
      </c>
      <c r="AP40" s="134">
        <f t="shared" si="46"/>
        <v>0</v>
      </c>
      <c r="AQ40" s="134">
        <f t="shared" si="47"/>
        <v>0</v>
      </c>
      <c r="AR40" s="135">
        <f t="shared" si="48"/>
        <v>0</v>
      </c>
      <c r="AS40" s="56">
        <f t="shared" ref="AS40:AW49" si="78">LARGE($AI40:$AR40,AS$9)</f>
        <v>59.11721893491125</v>
      </c>
      <c r="AT40" s="57">
        <f t="shared" si="78"/>
        <v>7.373010380622838</v>
      </c>
      <c r="AU40" s="57">
        <f t="shared" si="78"/>
        <v>0</v>
      </c>
      <c r="AV40" s="57">
        <f t="shared" si="78"/>
        <v>0</v>
      </c>
      <c r="AW40" s="58">
        <f t="shared" si="78"/>
        <v>0</v>
      </c>
      <c r="AX40" s="273" t="str">
        <f t="shared" si="50"/>
        <v>NO!</v>
      </c>
      <c r="AZ40" s="93">
        <f t="shared" si="51"/>
        <v>0</v>
      </c>
      <c r="BA40" s="104">
        <f t="shared" si="52"/>
        <v>0</v>
      </c>
      <c r="BB40" s="104">
        <f t="shared" si="53"/>
        <v>59.11721893491125</v>
      </c>
      <c r="BC40" s="104">
        <f t="shared" si="54"/>
        <v>0</v>
      </c>
      <c r="BD40" s="104">
        <f t="shared" si="55"/>
        <v>0</v>
      </c>
      <c r="BE40" s="104">
        <f t="shared" si="56"/>
        <v>7.373010380622838</v>
      </c>
      <c r="BF40" s="104">
        <f t="shared" si="57"/>
        <v>0</v>
      </c>
      <c r="BG40" s="104">
        <f t="shared" si="58"/>
        <v>0</v>
      </c>
      <c r="BH40" s="104">
        <f t="shared" si="59"/>
        <v>0</v>
      </c>
      <c r="BI40" s="104">
        <f t="shared" si="60"/>
        <v>0</v>
      </c>
      <c r="BJ40" s="104">
        <f t="shared" si="61"/>
        <v>0</v>
      </c>
      <c r="BK40" s="104">
        <f t="shared" si="62"/>
        <v>0</v>
      </c>
      <c r="BL40" s="104">
        <f t="shared" si="63"/>
        <v>0</v>
      </c>
      <c r="BM40" s="104">
        <f t="shared" si="64"/>
        <v>0</v>
      </c>
      <c r="BN40" s="104">
        <f t="shared" si="65"/>
        <v>0</v>
      </c>
      <c r="BO40" s="104">
        <f t="shared" si="66"/>
        <v>21.900312499999998</v>
      </c>
      <c r="BP40" s="104">
        <f t="shared" si="67"/>
        <v>0</v>
      </c>
      <c r="BQ40" s="104">
        <f t="shared" si="68"/>
        <v>0</v>
      </c>
      <c r="BR40" s="104">
        <f t="shared" si="69"/>
        <v>0</v>
      </c>
      <c r="BS40" s="105">
        <f t="shared" si="70"/>
        <v>0</v>
      </c>
      <c r="BT40" s="83">
        <f t="shared" ref="BT40:CC49" si="79">LARGE($AZ40:$BS40,BT$9)</f>
        <v>59.11721893491125</v>
      </c>
      <c r="BU40" s="84">
        <f t="shared" si="79"/>
        <v>21.900312499999998</v>
      </c>
      <c r="BV40" s="84">
        <f t="shared" si="79"/>
        <v>7.373010380622838</v>
      </c>
      <c r="BW40" s="84">
        <f t="shared" si="79"/>
        <v>0</v>
      </c>
      <c r="BX40" s="84">
        <f t="shared" si="79"/>
        <v>0</v>
      </c>
      <c r="BY40" s="84">
        <f t="shared" si="79"/>
        <v>0</v>
      </c>
      <c r="BZ40" s="84">
        <f t="shared" si="79"/>
        <v>0</v>
      </c>
      <c r="CA40" s="84">
        <f t="shared" si="79"/>
        <v>0</v>
      </c>
      <c r="CB40" s="84">
        <f t="shared" si="79"/>
        <v>0</v>
      </c>
      <c r="CC40" s="85">
        <f t="shared" si="79"/>
        <v>0</v>
      </c>
      <c r="CD40" s="274" t="str">
        <f t="shared" si="72"/>
        <v>NO!</v>
      </c>
      <c r="CF40" s="275" t="str">
        <f t="shared" si="73"/>
        <v>1600-1799 - 3</v>
      </c>
    </row>
    <row r="41" spans="1:84">
      <c r="A41" s="29">
        <f t="shared" si="30"/>
        <v>32</v>
      </c>
      <c r="B41" s="496" t="s">
        <v>226</v>
      </c>
      <c r="C41" s="30" t="str">
        <f>VLOOKUP(E41,Fasce!$A$3:$B$8,2)</f>
        <v>Under 1400</v>
      </c>
      <c r="D41" s="158">
        <f>IF(C41="--","",COUNTIF($C$10:$C41,C41))</f>
        <v>4</v>
      </c>
      <c r="E41" s="4">
        <f>VLOOKUP(B41,Anagrafica!$B$3:$D$94,3,FALSE)</f>
        <v>1399</v>
      </c>
      <c r="F41" s="361">
        <f t="shared" si="31"/>
        <v>84.294993790634805</v>
      </c>
      <c r="G41" s="392">
        <v>60.989999999999995</v>
      </c>
      <c r="H41" s="265"/>
      <c r="I41" s="265"/>
      <c r="J41" s="404">
        <v>10.925857988165681</v>
      </c>
      <c r="K41" s="265"/>
      <c r="L41" s="265"/>
      <c r="M41" s="265">
        <v>12.379135802469136</v>
      </c>
      <c r="N41" s="265"/>
      <c r="O41" s="265"/>
      <c r="P41" s="359"/>
      <c r="Q41" s="266"/>
      <c r="R41" s="265"/>
      <c r="S41" s="265"/>
      <c r="T41" s="265"/>
      <c r="U41" s="265"/>
      <c r="V41" s="265"/>
      <c r="W41" s="265"/>
      <c r="X41" s="265"/>
      <c r="Y41" s="265"/>
      <c r="Z41" s="269"/>
      <c r="AA41" s="365">
        <f t="shared" si="32"/>
        <v>84.294993790634805</v>
      </c>
      <c r="AB41" s="366">
        <f t="shared" si="33"/>
        <v>84.294993790634805</v>
      </c>
      <c r="AC41" s="367">
        <f t="shared" si="34"/>
        <v>84.294993790634805</v>
      </c>
      <c r="AD41" s="169">
        <f t="shared" si="35"/>
        <v>3</v>
      </c>
      <c r="AE41" s="2"/>
      <c r="AF41" s="164">
        <f t="shared" si="36"/>
        <v>84.294993790634805</v>
      </c>
      <c r="AG41" s="164">
        <f t="shared" si="37"/>
        <v>84.294993790634805</v>
      </c>
      <c r="AH41" s="166" t="str">
        <f t="shared" si="38"/>
        <v>NO!</v>
      </c>
      <c r="AI41" s="133">
        <f t="shared" si="39"/>
        <v>60.989999999999995</v>
      </c>
      <c r="AJ41" s="134">
        <f t="shared" si="40"/>
        <v>0</v>
      </c>
      <c r="AK41" s="134">
        <f t="shared" si="41"/>
        <v>0</v>
      </c>
      <c r="AL41" s="134">
        <f t="shared" si="42"/>
        <v>10.925857988165681</v>
      </c>
      <c r="AM41" s="134">
        <f t="shared" si="43"/>
        <v>0</v>
      </c>
      <c r="AN41" s="134">
        <f t="shared" si="44"/>
        <v>0</v>
      </c>
      <c r="AO41" s="134">
        <f t="shared" si="45"/>
        <v>12.379135802469136</v>
      </c>
      <c r="AP41" s="134">
        <f t="shared" si="46"/>
        <v>0</v>
      </c>
      <c r="AQ41" s="134">
        <f t="shared" si="47"/>
        <v>0</v>
      </c>
      <c r="AR41" s="135">
        <f t="shared" si="48"/>
        <v>0</v>
      </c>
      <c r="AS41" s="56">
        <f t="shared" si="78"/>
        <v>60.989999999999995</v>
      </c>
      <c r="AT41" s="57">
        <f t="shared" si="78"/>
        <v>12.379135802469136</v>
      </c>
      <c r="AU41" s="57">
        <f t="shared" si="78"/>
        <v>10.925857988165681</v>
      </c>
      <c r="AV41" s="57">
        <f t="shared" si="78"/>
        <v>0</v>
      </c>
      <c r="AW41" s="58">
        <f t="shared" si="78"/>
        <v>0</v>
      </c>
      <c r="AX41" s="273" t="str">
        <f t="shared" si="50"/>
        <v>NO!</v>
      </c>
      <c r="AZ41" s="93">
        <f t="shared" si="51"/>
        <v>60.989999999999995</v>
      </c>
      <c r="BA41" s="104">
        <f t="shared" si="52"/>
        <v>0</v>
      </c>
      <c r="BB41" s="104">
        <f t="shared" si="53"/>
        <v>0</v>
      </c>
      <c r="BC41" s="104">
        <f t="shared" si="54"/>
        <v>10.925857988165681</v>
      </c>
      <c r="BD41" s="104">
        <f t="shared" si="55"/>
        <v>0</v>
      </c>
      <c r="BE41" s="104">
        <f t="shared" si="56"/>
        <v>0</v>
      </c>
      <c r="BF41" s="104">
        <f t="shared" si="57"/>
        <v>12.379135802469136</v>
      </c>
      <c r="BG41" s="104">
        <f t="shared" si="58"/>
        <v>0</v>
      </c>
      <c r="BH41" s="104">
        <f t="shared" si="59"/>
        <v>0</v>
      </c>
      <c r="BI41" s="104">
        <f t="shared" si="60"/>
        <v>0</v>
      </c>
      <c r="BJ41" s="104">
        <f t="shared" si="61"/>
        <v>0</v>
      </c>
      <c r="BK41" s="104">
        <f t="shared" si="62"/>
        <v>0</v>
      </c>
      <c r="BL41" s="104">
        <f t="shared" si="63"/>
        <v>0</v>
      </c>
      <c r="BM41" s="104">
        <f t="shared" si="64"/>
        <v>0</v>
      </c>
      <c r="BN41" s="104">
        <f t="shared" si="65"/>
        <v>0</v>
      </c>
      <c r="BO41" s="104">
        <f t="shared" si="66"/>
        <v>0</v>
      </c>
      <c r="BP41" s="104">
        <f t="shared" si="67"/>
        <v>0</v>
      </c>
      <c r="BQ41" s="104">
        <f t="shared" si="68"/>
        <v>0</v>
      </c>
      <c r="BR41" s="104">
        <f t="shared" si="69"/>
        <v>0</v>
      </c>
      <c r="BS41" s="105">
        <f t="shared" si="70"/>
        <v>0</v>
      </c>
      <c r="BT41" s="83">
        <f t="shared" si="79"/>
        <v>60.989999999999995</v>
      </c>
      <c r="BU41" s="84">
        <f t="shared" si="79"/>
        <v>12.379135802469136</v>
      </c>
      <c r="BV41" s="84">
        <f t="shared" si="79"/>
        <v>10.925857988165681</v>
      </c>
      <c r="BW41" s="84">
        <f t="shared" si="79"/>
        <v>0</v>
      </c>
      <c r="BX41" s="84">
        <f t="shared" si="79"/>
        <v>0</v>
      </c>
      <c r="BY41" s="84">
        <f t="shared" si="79"/>
        <v>0</v>
      </c>
      <c r="BZ41" s="84">
        <f t="shared" si="79"/>
        <v>0</v>
      </c>
      <c r="CA41" s="84">
        <f t="shared" si="79"/>
        <v>0</v>
      </c>
      <c r="CB41" s="84">
        <f t="shared" si="79"/>
        <v>0</v>
      </c>
      <c r="CC41" s="85">
        <f t="shared" si="79"/>
        <v>0</v>
      </c>
      <c r="CD41" s="274" t="str">
        <f t="shared" si="72"/>
        <v>NO!</v>
      </c>
      <c r="CF41" s="275" t="str">
        <f t="shared" si="73"/>
        <v>Under 1400 - 3</v>
      </c>
    </row>
    <row r="42" spans="1:84">
      <c r="A42" s="29">
        <f t="shared" ref="A42:A73" si="80">A41+1</f>
        <v>33</v>
      </c>
      <c r="B42" s="496" t="s">
        <v>272</v>
      </c>
      <c r="C42" s="30" t="str">
        <f>VLOOKUP(E42,Fasce!$A$3:$B$8,2)</f>
        <v>1800-2000</v>
      </c>
      <c r="D42" s="158">
        <f>IF(C42="--","",COUNTIF($C$10:$C42,C42))</f>
        <v>13</v>
      </c>
      <c r="E42" s="4">
        <f>VLOOKUP(B42,Anagrafica!$B$3:$D$94,3,FALSE)</f>
        <v>1888</v>
      </c>
      <c r="F42" s="361">
        <f t="shared" ref="F42:F73" si="81">IF(B42&lt;&gt;"",AG42,"")</f>
        <v>83.753955000365252</v>
      </c>
      <c r="G42" s="390"/>
      <c r="H42" s="265"/>
      <c r="I42" s="265"/>
      <c r="J42" s="265">
        <v>35.507041420118341</v>
      </c>
      <c r="K42" s="265">
        <v>48.246913580246911</v>
      </c>
      <c r="L42" s="265"/>
      <c r="M42" s="265"/>
      <c r="N42" s="265"/>
      <c r="O42" s="265"/>
      <c r="P42" s="359"/>
      <c r="Q42" s="266"/>
      <c r="R42" s="265"/>
      <c r="S42" s="265"/>
      <c r="T42" s="265"/>
      <c r="U42" s="265"/>
      <c r="V42" s="265"/>
      <c r="W42" s="265"/>
      <c r="X42" s="265"/>
      <c r="Y42" s="265"/>
      <c r="Z42" s="269"/>
      <c r="AA42" s="365">
        <f t="shared" ref="AA42:AA73" si="82">SUM(G42:Z42)</f>
        <v>83.753955000365252</v>
      </c>
      <c r="AB42" s="366">
        <f t="shared" ref="AB42:AB73" si="83">AF42</f>
        <v>83.753955000365252</v>
      </c>
      <c r="AC42" s="367">
        <f t="shared" ref="AC42:AC73" si="84">AG42</f>
        <v>83.753955000365252</v>
      </c>
      <c r="AD42" s="169">
        <f t="shared" ref="AD42:AD73" si="85">COUNTA(G42:Z42)</f>
        <v>2</v>
      </c>
      <c r="AE42" s="2"/>
      <c r="AF42" s="164">
        <f t="shared" ref="AF42:AF73" si="86">SUM(AS42:AW42)</f>
        <v>83.753955000365252</v>
      </c>
      <c r="AG42" s="164">
        <f t="shared" ref="AG42:AG73" si="87">SUM(BT42:CC42)</f>
        <v>83.753955000365252</v>
      </c>
      <c r="AH42" s="166" t="str">
        <f t="shared" ref="AH42:AH73" si="88">IF(COUNTIF(BT42:CC42,0)=0,"OK","NO!")</f>
        <v>NO!</v>
      </c>
      <c r="AI42" s="133">
        <f t="shared" ref="AI42:AI73" si="89">G42</f>
        <v>0</v>
      </c>
      <c r="AJ42" s="134">
        <f t="shared" ref="AJ42:AJ73" si="90">H42</f>
        <v>0</v>
      </c>
      <c r="AK42" s="134">
        <f t="shared" ref="AK42:AK73" si="91">I42</f>
        <v>0</v>
      </c>
      <c r="AL42" s="134">
        <f t="shared" ref="AL42:AL73" si="92">J42</f>
        <v>35.507041420118341</v>
      </c>
      <c r="AM42" s="134">
        <f t="shared" ref="AM42:AM73" si="93">K42</f>
        <v>48.246913580246911</v>
      </c>
      <c r="AN42" s="134">
        <f t="shared" ref="AN42:AN73" si="94">L42</f>
        <v>0</v>
      </c>
      <c r="AO42" s="134">
        <f t="shared" ref="AO42:AO73" si="95">M42</f>
        <v>0</v>
      </c>
      <c r="AP42" s="134">
        <f t="shared" ref="AP42:AP73" si="96">N42</f>
        <v>0</v>
      </c>
      <c r="AQ42" s="134">
        <f t="shared" ref="AQ42:AQ73" si="97">O42</f>
        <v>0</v>
      </c>
      <c r="AR42" s="135">
        <f t="shared" ref="AR42:AR73" si="98">P42</f>
        <v>0</v>
      </c>
      <c r="AS42" s="56">
        <f t="shared" si="78"/>
        <v>48.246913580246911</v>
      </c>
      <c r="AT42" s="57">
        <f t="shared" si="78"/>
        <v>35.507041420118341</v>
      </c>
      <c r="AU42" s="57">
        <f t="shared" si="78"/>
        <v>0</v>
      </c>
      <c r="AV42" s="57">
        <f t="shared" si="78"/>
        <v>0</v>
      </c>
      <c r="AW42" s="58">
        <f t="shared" si="78"/>
        <v>0</v>
      </c>
      <c r="AX42" s="273" t="str">
        <f t="shared" ref="AX42:AX73" si="99">IF(COUNTIF(AS42:AW42,0)=0,"Sì","NO!")</f>
        <v>NO!</v>
      </c>
      <c r="AZ42" s="93">
        <f t="shared" ref="AZ42:AZ73" si="100">G42</f>
        <v>0</v>
      </c>
      <c r="BA42" s="104">
        <f t="shared" ref="BA42:BA73" si="101">H42</f>
        <v>0</v>
      </c>
      <c r="BB42" s="104">
        <f t="shared" ref="BB42:BB73" si="102">I42</f>
        <v>0</v>
      </c>
      <c r="BC42" s="104">
        <f t="shared" ref="BC42:BC73" si="103">J42</f>
        <v>35.507041420118341</v>
      </c>
      <c r="BD42" s="104">
        <f t="shared" ref="BD42:BD73" si="104">K42</f>
        <v>48.246913580246911</v>
      </c>
      <c r="BE42" s="104">
        <f t="shared" ref="BE42:BE73" si="105">L42</f>
        <v>0</v>
      </c>
      <c r="BF42" s="104">
        <f t="shared" ref="BF42:BF73" si="106">M42</f>
        <v>0</v>
      </c>
      <c r="BG42" s="104">
        <f t="shared" ref="BG42:BG73" si="107">N42</f>
        <v>0</v>
      </c>
      <c r="BH42" s="104">
        <f t="shared" ref="BH42:BH73" si="108">O42</f>
        <v>0</v>
      </c>
      <c r="BI42" s="104">
        <f t="shared" ref="BI42:BI73" si="109">P42</f>
        <v>0</v>
      </c>
      <c r="BJ42" s="104">
        <f t="shared" ref="BJ42:BJ73" si="110">Q42</f>
        <v>0</v>
      </c>
      <c r="BK42" s="104">
        <f t="shared" ref="BK42:BK73" si="111">R42</f>
        <v>0</v>
      </c>
      <c r="BL42" s="104">
        <f t="shared" ref="BL42:BL73" si="112">S42</f>
        <v>0</v>
      </c>
      <c r="BM42" s="104">
        <f t="shared" ref="BM42:BM73" si="113">T42</f>
        <v>0</v>
      </c>
      <c r="BN42" s="104">
        <f t="shared" ref="BN42:BN73" si="114">U42</f>
        <v>0</v>
      </c>
      <c r="BO42" s="104">
        <f t="shared" ref="BO42:BO73" si="115">V42</f>
        <v>0</v>
      </c>
      <c r="BP42" s="104">
        <f t="shared" ref="BP42:BP73" si="116">W42</f>
        <v>0</v>
      </c>
      <c r="BQ42" s="104">
        <f t="shared" ref="BQ42:BQ73" si="117">X42</f>
        <v>0</v>
      </c>
      <c r="BR42" s="104">
        <f t="shared" ref="BR42:BR73" si="118">Y42</f>
        <v>0</v>
      </c>
      <c r="BS42" s="105">
        <f t="shared" ref="BS42:BS73" si="119">Z42</f>
        <v>0</v>
      </c>
      <c r="BT42" s="83">
        <f t="shared" si="79"/>
        <v>48.246913580246911</v>
      </c>
      <c r="BU42" s="84">
        <f t="shared" si="79"/>
        <v>35.507041420118341</v>
      </c>
      <c r="BV42" s="84">
        <f t="shared" si="79"/>
        <v>0</v>
      </c>
      <c r="BW42" s="84">
        <f t="shared" si="79"/>
        <v>0</v>
      </c>
      <c r="BX42" s="84">
        <f t="shared" si="79"/>
        <v>0</v>
      </c>
      <c r="BY42" s="84">
        <f t="shared" si="79"/>
        <v>0</v>
      </c>
      <c r="BZ42" s="84">
        <f t="shared" si="79"/>
        <v>0</v>
      </c>
      <c r="CA42" s="84">
        <f t="shared" si="79"/>
        <v>0</v>
      </c>
      <c r="CB42" s="84">
        <f t="shared" si="79"/>
        <v>0</v>
      </c>
      <c r="CC42" s="85">
        <f t="shared" si="79"/>
        <v>0</v>
      </c>
      <c r="CD42" s="274" t="str">
        <f t="shared" ref="CD42:CD73" si="120">IF(COUNTIF(BY42:CC42,0)=0,"Sì","NO!")</f>
        <v>NO!</v>
      </c>
      <c r="CF42" s="275" t="str">
        <f t="shared" ref="CF42:CF73" si="121">C42&amp;" - "&amp;AD42</f>
        <v>1800-2000 - 2</v>
      </c>
    </row>
    <row r="43" spans="1:84">
      <c r="A43" s="29">
        <f t="shared" si="80"/>
        <v>34</v>
      </c>
      <c r="B43" s="496" t="s">
        <v>244</v>
      </c>
      <c r="C43" s="30" t="str">
        <f>VLOOKUP(E43,Fasce!$A$3:$B$8,2)</f>
        <v>1600-1799</v>
      </c>
      <c r="D43" s="158">
        <f>IF(C43="--","",COUNTIF($C$10:$C43,C43))</f>
        <v>11</v>
      </c>
      <c r="E43" s="4">
        <f>VLOOKUP(B43,Anagrafica!$B$3:$D$94,3,FALSE)</f>
        <v>1778</v>
      </c>
      <c r="F43" s="361">
        <f t="shared" si="81"/>
        <v>81.70044196069837</v>
      </c>
      <c r="G43" s="390"/>
      <c r="H43" s="265">
        <v>30.802098765432099</v>
      </c>
      <c r="I43" s="265">
        <v>50.898343195266271</v>
      </c>
      <c r="J43" s="265"/>
      <c r="K43" s="265"/>
      <c r="L43" s="265"/>
      <c r="M43" s="265"/>
      <c r="N43" s="265"/>
      <c r="O43" s="265"/>
      <c r="P43" s="359"/>
      <c r="Q43" s="266"/>
      <c r="R43" s="265"/>
      <c r="S43" s="265"/>
      <c r="T43" s="265"/>
      <c r="U43" s="265"/>
      <c r="V43" s="265"/>
      <c r="W43" s="265"/>
      <c r="X43" s="265"/>
      <c r="Y43" s="265"/>
      <c r="Z43" s="269"/>
      <c r="AA43" s="365">
        <f t="shared" si="82"/>
        <v>81.70044196069837</v>
      </c>
      <c r="AB43" s="366">
        <f t="shared" si="83"/>
        <v>81.70044196069837</v>
      </c>
      <c r="AC43" s="367">
        <f t="shared" si="84"/>
        <v>81.70044196069837</v>
      </c>
      <c r="AD43" s="169">
        <f t="shared" si="85"/>
        <v>2</v>
      </c>
      <c r="AE43" s="2"/>
      <c r="AF43" s="164">
        <f t="shared" si="86"/>
        <v>81.70044196069837</v>
      </c>
      <c r="AG43" s="164">
        <f t="shared" si="87"/>
        <v>81.70044196069837</v>
      </c>
      <c r="AH43" s="166" t="str">
        <f t="shared" si="88"/>
        <v>NO!</v>
      </c>
      <c r="AI43" s="133">
        <f t="shared" si="89"/>
        <v>0</v>
      </c>
      <c r="AJ43" s="134">
        <f t="shared" si="90"/>
        <v>30.802098765432099</v>
      </c>
      <c r="AK43" s="134">
        <f t="shared" si="91"/>
        <v>50.898343195266271</v>
      </c>
      <c r="AL43" s="134">
        <f t="shared" si="92"/>
        <v>0</v>
      </c>
      <c r="AM43" s="134">
        <f t="shared" si="93"/>
        <v>0</v>
      </c>
      <c r="AN43" s="134">
        <f t="shared" si="94"/>
        <v>0</v>
      </c>
      <c r="AO43" s="134">
        <f t="shared" si="95"/>
        <v>0</v>
      </c>
      <c r="AP43" s="134">
        <f t="shared" si="96"/>
        <v>0</v>
      </c>
      <c r="AQ43" s="134">
        <f t="shared" si="97"/>
        <v>0</v>
      </c>
      <c r="AR43" s="135">
        <f t="shared" si="98"/>
        <v>0</v>
      </c>
      <c r="AS43" s="56">
        <f t="shared" si="78"/>
        <v>50.898343195266271</v>
      </c>
      <c r="AT43" s="57">
        <f t="shared" si="78"/>
        <v>30.802098765432099</v>
      </c>
      <c r="AU43" s="57">
        <f t="shared" si="78"/>
        <v>0</v>
      </c>
      <c r="AV43" s="57">
        <f t="shared" si="78"/>
        <v>0</v>
      </c>
      <c r="AW43" s="58">
        <f t="shared" si="78"/>
        <v>0</v>
      </c>
      <c r="AX43" s="273" t="str">
        <f t="shared" si="99"/>
        <v>NO!</v>
      </c>
      <c r="AZ43" s="93">
        <f t="shared" si="100"/>
        <v>0</v>
      </c>
      <c r="BA43" s="104">
        <f t="shared" si="101"/>
        <v>30.802098765432099</v>
      </c>
      <c r="BB43" s="104">
        <f t="shared" si="102"/>
        <v>50.898343195266271</v>
      </c>
      <c r="BC43" s="104">
        <f t="shared" si="103"/>
        <v>0</v>
      </c>
      <c r="BD43" s="104">
        <f t="shared" si="104"/>
        <v>0</v>
      </c>
      <c r="BE43" s="104">
        <f t="shared" si="105"/>
        <v>0</v>
      </c>
      <c r="BF43" s="104">
        <f t="shared" si="106"/>
        <v>0</v>
      </c>
      <c r="BG43" s="104">
        <f t="shared" si="107"/>
        <v>0</v>
      </c>
      <c r="BH43" s="104">
        <f t="shared" si="108"/>
        <v>0</v>
      </c>
      <c r="BI43" s="104">
        <f t="shared" si="109"/>
        <v>0</v>
      </c>
      <c r="BJ43" s="104">
        <f t="shared" si="110"/>
        <v>0</v>
      </c>
      <c r="BK43" s="104">
        <f t="shared" si="111"/>
        <v>0</v>
      </c>
      <c r="BL43" s="104">
        <f t="shared" si="112"/>
        <v>0</v>
      </c>
      <c r="BM43" s="104">
        <f t="shared" si="113"/>
        <v>0</v>
      </c>
      <c r="BN43" s="104">
        <f t="shared" si="114"/>
        <v>0</v>
      </c>
      <c r="BO43" s="104">
        <f t="shared" si="115"/>
        <v>0</v>
      </c>
      <c r="BP43" s="104">
        <f t="shared" si="116"/>
        <v>0</v>
      </c>
      <c r="BQ43" s="104">
        <f t="shared" si="117"/>
        <v>0</v>
      </c>
      <c r="BR43" s="104">
        <f t="shared" si="118"/>
        <v>0</v>
      </c>
      <c r="BS43" s="105">
        <f t="shared" si="119"/>
        <v>0</v>
      </c>
      <c r="BT43" s="83">
        <f t="shared" si="79"/>
        <v>50.898343195266271</v>
      </c>
      <c r="BU43" s="84">
        <f t="shared" si="79"/>
        <v>30.802098765432099</v>
      </c>
      <c r="BV43" s="84">
        <f t="shared" si="79"/>
        <v>0</v>
      </c>
      <c r="BW43" s="84">
        <f t="shared" si="79"/>
        <v>0</v>
      </c>
      <c r="BX43" s="84">
        <f t="shared" si="79"/>
        <v>0</v>
      </c>
      <c r="BY43" s="84">
        <f t="shared" si="79"/>
        <v>0</v>
      </c>
      <c r="BZ43" s="84">
        <f t="shared" si="79"/>
        <v>0</v>
      </c>
      <c r="CA43" s="84">
        <f t="shared" si="79"/>
        <v>0</v>
      </c>
      <c r="CB43" s="84">
        <f t="shared" si="79"/>
        <v>0</v>
      </c>
      <c r="CC43" s="85">
        <f t="shared" si="79"/>
        <v>0</v>
      </c>
      <c r="CD43" s="274" t="str">
        <f t="shared" si="120"/>
        <v>NO!</v>
      </c>
      <c r="CF43" s="275" t="str">
        <f t="shared" si="121"/>
        <v>1600-1799 - 2</v>
      </c>
    </row>
    <row r="44" spans="1:84">
      <c r="A44" s="29">
        <f t="shared" si="80"/>
        <v>35</v>
      </c>
      <c r="B44" s="496" t="s">
        <v>264</v>
      </c>
      <c r="C44" s="30" t="str">
        <f>VLOOKUP(E44,Fasce!$A$3:$B$8,2)</f>
        <v>1800-2000</v>
      </c>
      <c r="D44" s="158">
        <f>IF(C44="--","",COUNTIF($C$10:$C44,C44))</f>
        <v>14</v>
      </c>
      <c r="E44" s="4">
        <f>VLOOKUP(B44,Anagrafica!$B$3:$D$94,3,FALSE)</f>
        <v>1998</v>
      </c>
      <c r="F44" s="361">
        <f t="shared" si="81"/>
        <v>80</v>
      </c>
      <c r="G44" s="390"/>
      <c r="H44" s="265"/>
      <c r="I44" s="403">
        <v>80</v>
      </c>
      <c r="J44" s="265"/>
      <c r="K44" s="265"/>
      <c r="L44" s="265"/>
      <c r="M44" s="265"/>
      <c r="N44" s="265"/>
      <c r="O44" s="265"/>
      <c r="P44" s="359"/>
      <c r="Q44" s="266"/>
      <c r="R44" s="265"/>
      <c r="S44" s="265"/>
      <c r="T44" s="265"/>
      <c r="U44" s="265"/>
      <c r="V44" s="265"/>
      <c r="W44" s="265"/>
      <c r="X44" s="265"/>
      <c r="Y44" s="265"/>
      <c r="Z44" s="269"/>
      <c r="AA44" s="365">
        <f t="shared" si="82"/>
        <v>80</v>
      </c>
      <c r="AB44" s="366">
        <f t="shared" si="83"/>
        <v>80</v>
      </c>
      <c r="AC44" s="367">
        <f t="shared" si="84"/>
        <v>80</v>
      </c>
      <c r="AD44" s="169">
        <f t="shared" si="85"/>
        <v>1</v>
      </c>
      <c r="AE44" s="2"/>
      <c r="AF44" s="164">
        <f t="shared" si="86"/>
        <v>80</v>
      </c>
      <c r="AG44" s="164">
        <f t="shared" si="87"/>
        <v>80</v>
      </c>
      <c r="AH44" s="166" t="str">
        <f t="shared" si="88"/>
        <v>NO!</v>
      </c>
      <c r="AI44" s="133">
        <f t="shared" si="89"/>
        <v>0</v>
      </c>
      <c r="AJ44" s="134">
        <f t="shared" si="90"/>
        <v>0</v>
      </c>
      <c r="AK44" s="134">
        <f t="shared" si="91"/>
        <v>80</v>
      </c>
      <c r="AL44" s="134">
        <f t="shared" si="92"/>
        <v>0</v>
      </c>
      <c r="AM44" s="134">
        <f t="shared" si="93"/>
        <v>0</v>
      </c>
      <c r="AN44" s="134">
        <f t="shared" si="94"/>
        <v>0</v>
      </c>
      <c r="AO44" s="134">
        <f t="shared" si="95"/>
        <v>0</v>
      </c>
      <c r="AP44" s="134">
        <f t="shared" si="96"/>
        <v>0</v>
      </c>
      <c r="AQ44" s="134">
        <f t="shared" si="97"/>
        <v>0</v>
      </c>
      <c r="AR44" s="135">
        <f t="shared" si="98"/>
        <v>0</v>
      </c>
      <c r="AS44" s="56">
        <f t="shared" si="78"/>
        <v>80</v>
      </c>
      <c r="AT44" s="57">
        <f t="shared" si="78"/>
        <v>0</v>
      </c>
      <c r="AU44" s="57">
        <f t="shared" si="78"/>
        <v>0</v>
      </c>
      <c r="AV44" s="57">
        <f t="shared" si="78"/>
        <v>0</v>
      </c>
      <c r="AW44" s="58">
        <f t="shared" si="78"/>
        <v>0</v>
      </c>
      <c r="AX44" s="273" t="str">
        <f t="shared" si="99"/>
        <v>NO!</v>
      </c>
      <c r="AZ44" s="93">
        <f t="shared" si="100"/>
        <v>0</v>
      </c>
      <c r="BA44" s="104">
        <f t="shared" si="101"/>
        <v>0</v>
      </c>
      <c r="BB44" s="104">
        <f t="shared" si="102"/>
        <v>80</v>
      </c>
      <c r="BC44" s="104">
        <f t="shared" si="103"/>
        <v>0</v>
      </c>
      <c r="BD44" s="104">
        <f t="shared" si="104"/>
        <v>0</v>
      </c>
      <c r="BE44" s="104">
        <f t="shared" si="105"/>
        <v>0</v>
      </c>
      <c r="BF44" s="104">
        <f t="shared" si="106"/>
        <v>0</v>
      </c>
      <c r="BG44" s="104">
        <f t="shared" si="107"/>
        <v>0</v>
      </c>
      <c r="BH44" s="104">
        <f t="shared" si="108"/>
        <v>0</v>
      </c>
      <c r="BI44" s="104">
        <f t="shared" si="109"/>
        <v>0</v>
      </c>
      <c r="BJ44" s="104">
        <f t="shared" si="110"/>
        <v>0</v>
      </c>
      <c r="BK44" s="104">
        <f t="shared" si="111"/>
        <v>0</v>
      </c>
      <c r="BL44" s="104">
        <f t="shared" si="112"/>
        <v>0</v>
      </c>
      <c r="BM44" s="104">
        <f t="shared" si="113"/>
        <v>0</v>
      </c>
      <c r="BN44" s="104">
        <f t="shared" si="114"/>
        <v>0</v>
      </c>
      <c r="BO44" s="104">
        <f t="shared" si="115"/>
        <v>0</v>
      </c>
      <c r="BP44" s="104">
        <f t="shared" si="116"/>
        <v>0</v>
      </c>
      <c r="BQ44" s="104">
        <f t="shared" si="117"/>
        <v>0</v>
      </c>
      <c r="BR44" s="104">
        <f t="shared" si="118"/>
        <v>0</v>
      </c>
      <c r="BS44" s="105">
        <f t="shared" si="119"/>
        <v>0</v>
      </c>
      <c r="BT44" s="83">
        <f t="shared" si="79"/>
        <v>80</v>
      </c>
      <c r="BU44" s="84">
        <f t="shared" si="79"/>
        <v>0</v>
      </c>
      <c r="BV44" s="84">
        <f t="shared" si="79"/>
        <v>0</v>
      </c>
      <c r="BW44" s="84">
        <f t="shared" si="79"/>
        <v>0</v>
      </c>
      <c r="BX44" s="84">
        <f t="shared" si="79"/>
        <v>0</v>
      </c>
      <c r="BY44" s="84">
        <f t="shared" si="79"/>
        <v>0</v>
      </c>
      <c r="BZ44" s="84">
        <f t="shared" si="79"/>
        <v>0</v>
      </c>
      <c r="CA44" s="84">
        <f t="shared" si="79"/>
        <v>0</v>
      </c>
      <c r="CB44" s="84">
        <f t="shared" si="79"/>
        <v>0</v>
      </c>
      <c r="CC44" s="85">
        <f t="shared" si="79"/>
        <v>0</v>
      </c>
      <c r="CD44" s="274" t="str">
        <f t="shared" si="120"/>
        <v>NO!</v>
      </c>
      <c r="CF44" s="275" t="str">
        <f t="shared" si="121"/>
        <v>1800-2000 - 1</v>
      </c>
    </row>
    <row r="45" spans="1:84">
      <c r="A45" s="29">
        <f t="shared" si="80"/>
        <v>36</v>
      </c>
      <c r="B45" s="496" t="s">
        <v>280</v>
      </c>
      <c r="C45" s="30" t="str">
        <f>VLOOKUP(E45,Fasce!$A$3:$B$8,2)</f>
        <v>1600-1799</v>
      </c>
      <c r="D45" s="158">
        <f>IF(C45="--","",COUNTIF($C$10:$C45,C45))</f>
        <v>12</v>
      </c>
      <c r="E45" s="4">
        <f>VLOOKUP(B45,Anagrafica!$B$3:$D$94,3,FALSE)</f>
        <v>1729</v>
      </c>
      <c r="F45" s="361">
        <f t="shared" si="81"/>
        <v>78.37603806228374</v>
      </c>
      <c r="G45" s="268"/>
      <c r="H45" s="265"/>
      <c r="I45" s="265"/>
      <c r="J45" s="265"/>
      <c r="K45" s="265"/>
      <c r="L45" s="265">
        <v>38.441038062283738</v>
      </c>
      <c r="M45" s="265"/>
      <c r="N45" s="265"/>
      <c r="O45" s="265"/>
      <c r="P45" s="359"/>
      <c r="Q45" s="266"/>
      <c r="R45" s="265"/>
      <c r="S45" s="265"/>
      <c r="T45" s="265"/>
      <c r="U45" s="265">
        <v>39.935000000000002</v>
      </c>
      <c r="V45" s="265"/>
      <c r="W45" s="265"/>
      <c r="X45" s="265"/>
      <c r="Y45" s="265"/>
      <c r="Z45" s="269"/>
      <c r="AA45" s="365">
        <f t="shared" si="82"/>
        <v>78.37603806228374</v>
      </c>
      <c r="AB45" s="366">
        <f t="shared" si="83"/>
        <v>38.441038062283738</v>
      </c>
      <c r="AC45" s="367">
        <f t="shared" si="84"/>
        <v>78.37603806228374</v>
      </c>
      <c r="AD45" s="169">
        <f t="shared" si="85"/>
        <v>2</v>
      </c>
      <c r="AE45" s="2"/>
      <c r="AF45" s="164">
        <f t="shared" si="86"/>
        <v>38.441038062283738</v>
      </c>
      <c r="AG45" s="164">
        <f t="shared" si="87"/>
        <v>78.37603806228374</v>
      </c>
      <c r="AH45" s="166" t="str">
        <f t="shared" si="88"/>
        <v>NO!</v>
      </c>
      <c r="AI45" s="133">
        <f t="shared" si="89"/>
        <v>0</v>
      </c>
      <c r="AJ45" s="134">
        <f t="shared" si="90"/>
        <v>0</v>
      </c>
      <c r="AK45" s="134">
        <f t="shared" si="91"/>
        <v>0</v>
      </c>
      <c r="AL45" s="134">
        <f t="shared" si="92"/>
        <v>0</v>
      </c>
      <c r="AM45" s="134">
        <f t="shared" si="93"/>
        <v>0</v>
      </c>
      <c r="AN45" s="134">
        <f t="shared" si="94"/>
        <v>38.441038062283738</v>
      </c>
      <c r="AO45" s="134">
        <f t="shared" si="95"/>
        <v>0</v>
      </c>
      <c r="AP45" s="134">
        <f t="shared" si="96"/>
        <v>0</v>
      </c>
      <c r="AQ45" s="134">
        <f t="shared" si="97"/>
        <v>0</v>
      </c>
      <c r="AR45" s="135">
        <f t="shared" si="98"/>
        <v>0</v>
      </c>
      <c r="AS45" s="56">
        <f t="shared" si="78"/>
        <v>38.441038062283738</v>
      </c>
      <c r="AT45" s="57">
        <f t="shared" si="78"/>
        <v>0</v>
      </c>
      <c r="AU45" s="57">
        <f t="shared" si="78"/>
        <v>0</v>
      </c>
      <c r="AV45" s="57">
        <f t="shared" si="78"/>
        <v>0</v>
      </c>
      <c r="AW45" s="58">
        <f t="shared" si="78"/>
        <v>0</v>
      </c>
      <c r="AX45" s="273" t="str">
        <f t="shared" si="99"/>
        <v>NO!</v>
      </c>
      <c r="AZ45" s="93">
        <f t="shared" si="100"/>
        <v>0</v>
      </c>
      <c r="BA45" s="104">
        <f t="shared" si="101"/>
        <v>0</v>
      </c>
      <c r="BB45" s="104">
        <f t="shared" si="102"/>
        <v>0</v>
      </c>
      <c r="BC45" s="104">
        <f t="shared" si="103"/>
        <v>0</v>
      </c>
      <c r="BD45" s="104">
        <f t="shared" si="104"/>
        <v>0</v>
      </c>
      <c r="BE45" s="104">
        <f t="shared" si="105"/>
        <v>38.441038062283738</v>
      </c>
      <c r="BF45" s="104">
        <f t="shared" si="106"/>
        <v>0</v>
      </c>
      <c r="BG45" s="104">
        <f t="shared" si="107"/>
        <v>0</v>
      </c>
      <c r="BH45" s="104">
        <f t="shared" si="108"/>
        <v>0</v>
      </c>
      <c r="BI45" s="104">
        <f t="shared" si="109"/>
        <v>0</v>
      </c>
      <c r="BJ45" s="104">
        <f t="shared" si="110"/>
        <v>0</v>
      </c>
      <c r="BK45" s="104">
        <f t="shared" si="111"/>
        <v>0</v>
      </c>
      <c r="BL45" s="104">
        <f t="shared" si="112"/>
        <v>0</v>
      </c>
      <c r="BM45" s="104">
        <f t="shared" si="113"/>
        <v>0</v>
      </c>
      <c r="BN45" s="104">
        <f t="shared" si="114"/>
        <v>39.935000000000002</v>
      </c>
      <c r="BO45" s="104">
        <f t="shared" si="115"/>
        <v>0</v>
      </c>
      <c r="BP45" s="104">
        <f t="shared" si="116"/>
        <v>0</v>
      </c>
      <c r="BQ45" s="104">
        <f t="shared" si="117"/>
        <v>0</v>
      </c>
      <c r="BR45" s="104">
        <f t="shared" si="118"/>
        <v>0</v>
      </c>
      <c r="BS45" s="105">
        <f t="shared" si="119"/>
        <v>0</v>
      </c>
      <c r="BT45" s="83">
        <f t="shared" si="79"/>
        <v>39.935000000000002</v>
      </c>
      <c r="BU45" s="84">
        <f t="shared" si="79"/>
        <v>38.441038062283738</v>
      </c>
      <c r="BV45" s="84">
        <f t="shared" si="79"/>
        <v>0</v>
      </c>
      <c r="BW45" s="84">
        <f t="shared" si="79"/>
        <v>0</v>
      </c>
      <c r="BX45" s="84">
        <f t="shared" si="79"/>
        <v>0</v>
      </c>
      <c r="BY45" s="84">
        <f t="shared" si="79"/>
        <v>0</v>
      </c>
      <c r="BZ45" s="84">
        <f t="shared" si="79"/>
        <v>0</v>
      </c>
      <c r="CA45" s="84">
        <f t="shared" si="79"/>
        <v>0</v>
      </c>
      <c r="CB45" s="84">
        <f t="shared" si="79"/>
        <v>0</v>
      </c>
      <c r="CC45" s="85">
        <f t="shared" si="79"/>
        <v>0</v>
      </c>
      <c r="CD45" s="274" t="str">
        <f t="shared" si="120"/>
        <v>NO!</v>
      </c>
      <c r="CF45" s="275" t="str">
        <f t="shared" si="121"/>
        <v>1600-1799 - 2</v>
      </c>
    </row>
    <row r="46" spans="1:84">
      <c r="A46" s="29">
        <f t="shared" si="80"/>
        <v>37</v>
      </c>
      <c r="B46" s="496" t="s">
        <v>238</v>
      </c>
      <c r="C46" s="30" t="str">
        <f>VLOOKUP(E46,Fasce!$A$3:$B$8,2)</f>
        <v>Assoluta</v>
      </c>
      <c r="D46" s="158">
        <f>IF(C46="--","",COUNTIF($C$10:$C46,C46))</f>
        <v>5</v>
      </c>
      <c r="E46" s="4">
        <f>VLOOKUP(B46,Anagrafica!$B$3:$D$94,3,FALSE)</f>
        <v>2325</v>
      </c>
      <c r="F46" s="361">
        <f t="shared" si="81"/>
        <v>71.318765432098758</v>
      </c>
      <c r="G46" s="390"/>
      <c r="H46" s="265">
        <v>71.318765432098758</v>
      </c>
      <c r="I46" s="265"/>
      <c r="J46" s="265"/>
      <c r="K46" s="265"/>
      <c r="L46" s="265"/>
      <c r="M46" s="265"/>
      <c r="N46" s="265"/>
      <c r="O46" s="265"/>
      <c r="P46" s="359"/>
      <c r="Q46" s="266"/>
      <c r="R46" s="265"/>
      <c r="S46" s="265"/>
      <c r="T46" s="265"/>
      <c r="U46" s="265"/>
      <c r="V46" s="265"/>
      <c r="W46" s="265"/>
      <c r="X46" s="265"/>
      <c r="Y46" s="265"/>
      <c r="Z46" s="269"/>
      <c r="AA46" s="365">
        <f t="shared" si="82"/>
        <v>71.318765432098758</v>
      </c>
      <c r="AB46" s="366">
        <f t="shared" si="83"/>
        <v>71.318765432098758</v>
      </c>
      <c r="AC46" s="367">
        <f t="shared" si="84"/>
        <v>71.318765432098758</v>
      </c>
      <c r="AD46" s="169">
        <f t="shared" si="85"/>
        <v>1</v>
      </c>
      <c r="AE46" s="2"/>
      <c r="AF46" s="164">
        <f t="shared" si="86"/>
        <v>71.318765432098758</v>
      </c>
      <c r="AG46" s="164">
        <f t="shared" si="87"/>
        <v>71.318765432098758</v>
      </c>
      <c r="AH46" s="166" t="str">
        <f t="shared" si="88"/>
        <v>NO!</v>
      </c>
      <c r="AI46" s="133">
        <f t="shared" si="89"/>
        <v>0</v>
      </c>
      <c r="AJ46" s="134">
        <f t="shared" si="90"/>
        <v>71.318765432098758</v>
      </c>
      <c r="AK46" s="134">
        <f t="shared" si="91"/>
        <v>0</v>
      </c>
      <c r="AL46" s="134">
        <f t="shared" si="92"/>
        <v>0</v>
      </c>
      <c r="AM46" s="134">
        <f t="shared" si="93"/>
        <v>0</v>
      </c>
      <c r="AN46" s="134">
        <f t="shared" si="94"/>
        <v>0</v>
      </c>
      <c r="AO46" s="134">
        <f t="shared" si="95"/>
        <v>0</v>
      </c>
      <c r="AP46" s="134">
        <f t="shared" si="96"/>
        <v>0</v>
      </c>
      <c r="AQ46" s="134">
        <f t="shared" si="97"/>
        <v>0</v>
      </c>
      <c r="AR46" s="135">
        <f t="shared" si="98"/>
        <v>0</v>
      </c>
      <c r="AS46" s="56">
        <f t="shared" si="78"/>
        <v>71.318765432098758</v>
      </c>
      <c r="AT46" s="57">
        <f t="shared" si="78"/>
        <v>0</v>
      </c>
      <c r="AU46" s="57">
        <f t="shared" si="78"/>
        <v>0</v>
      </c>
      <c r="AV46" s="57">
        <f t="shared" si="78"/>
        <v>0</v>
      </c>
      <c r="AW46" s="58">
        <f t="shared" si="78"/>
        <v>0</v>
      </c>
      <c r="AX46" s="273" t="str">
        <f t="shared" si="99"/>
        <v>NO!</v>
      </c>
      <c r="AZ46" s="93">
        <f t="shared" si="100"/>
        <v>0</v>
      </c>
      <c r="BA46" s="104">
        <f t="shared" si="101"/>
        <v>71.318765432098758</v>
      </c>
      <c r="BB46" s="104">
        <f t="shared" si="102"/>
        <v>0</v>
      </c>
      <c r="BC46" s="104">
        <f t="shared" si="103"/>
        <v>0</v>
      </c>
      <c r="BD46" s="104">
        <f t="shared" si="104"/>
        <v>0</v>
      </c>
      <c r="BE46" s="104">
        <f t="shared" si="105"/>
        <v>0</v>
      </c>
      <c r="BF46" s="104">
        <f t="shared" si="106"/>
        <v>0</v>
      </c>
      <c r="BG46" s="104">
        <f t="shared" si="107"/>
        <v>0</v>
      </c>
      <c r="BH46" s="104">
        <f t="shared" si="108"/>
        <v>0</v>
      </c>
      <c r="BI46" s="104">
        <f t="shared" si="109"/>
        <v>0</v>
      </c>
      <c r="BJ46" s="104">
        <f t="shared" si="110"/>
        <v>0</v>
      </c>
      <c r="BK46" s="104">
        <f t="shared" si="111"/>
        <v>0</v>
      </c>
      <c r="BL46" s="104">
        <f t="shared" si="112"/>
        <v>0</v>
      </c>
      <c r="BM46" s="104">
        <f t="shared" si="113"/>
        <v>0</v>
      </c>
      <c r="BN46" s="104">
        <f t="shared" si="114"/>
        <v>0</v>
      </c>
      <c r="BO46" s="104">
        <f t="shared" si="115"/>
        <v>0</v>
      </c>
      <c r="BP46" s="104">
        <f t="shared" si="116"/>
        <v>0</v>
      </c>
      <c r="BQ46" s="104">
        <f t="shared" si="117"/>
        <v>0</v>
      </c>
      <c r="BR46" s="104">
        <f t="shared" si="118"/>
        <v>0</v>
      </c>
      <c r="BS46" s="105">
        <f t="shared" si="119"/>
        <v>0</v>
      </c>
      <c r="BT46" s="83">
        <f t="shared" si="79"/>
        <v>71.318765432098758</v>
      </c>
      <c r="BU46" s="84">
        <f t="shared" si="79"/>
        <v>0</v>
      </c>
      <c r="BV46" s="84">
        <f t="shared" si="79"/>
        <v>0</v>
      </c>
      <c r="BW46" s="84">
        <f t="shared" si="79"/>
        <v>0</v>
      </c>
      <c r="BX46" s="84">
        <f t="shared" si="79"/>
        <v>0</v>
      </c>
      <c r="BY46" s="84">
        <f t="shared" si="79"/>
        <v>0</v>
      </c>
      <c r="BZ46" s="84">
        <f t="shared" si="79"/>
        <v>0</v>
      </c>
      <c r="CA46" s="84">
        <f t="shared" si="79"/>
        <v>0</v>
      </c>
      <c r="CB46" s="84">
        <f t="shared" si="79"/>
        <v>0</v>
      </c>
      <c r="CC46" s="85">
        <f t="shared" si="79"/>
        <v>0</v>
      </c>
      <c r="CD46" s="274" t="str">
        <f t="shared" si="120"/>
        <v>NO!</v>
      </c>
      <c r="CF46" s="275" t="str">
        <f t="shared" si="121"/>
        <v>Assoluta - 1</v>
      </c>
    </row>
    <row r="47" spans="1:84">
      <c r="A47" s="29">
        <f t="shared" si="80"/>
        <v>38</v>
      </c>
      <c r="B47" s="496" t="s">
        <v>257</v>
      </c>
      <c r="C47" s="30" t="str">
        <f>VLOOKUP(E47,Fasce!$A$3:$B$8,2)</f>
        <v>1600-1799</v>
      </c>
      <c r="D47" s="158">
        <f>IF(C47="--","",COUNTIF($C$10:$C47,C47))</f>
        <v>13</v>
      </c>
      <c r="E47" s="4">
        <f>VLOOKUP(B47,Anagrafica!$B$3:$D$94,3,FALSE)</f>
        <v>1771</v>
      </c>
      <c r="F47" s="361">
        <f t="shared" si="81"/>
        <v>70.297810650887584</v>
      </c>
      <c r="G47" s="390"/>
      <c r="H47" s="265"/>
      <c r="I47" s="404">
        <v>70.297810650887584</v>
      </c>
      <c r="J47" s="265"/>
      <c r="K47" s="265"/>
      <c r="L47" s="265"/>
      <c r="M47" s="265"/>
      <c r="N47" s="265"/>
      <c r="O47" s="265"/>
      <c r="P47" s="359"/>
      <c r="Q47" s="266"/>
      <c r="R47" s="265"/>
      <c r="S47" s="265"/>
      <c r="T47" s="265"/>
      <c r="U47" s="265"/>
      <c r="V47" s="265"/>
      <c r="W47" s="265"/>
      <c r="X47" s="265"/>
      <c r="Y47" s="265"/>
      <c r="Z47" s="269"/>
      <c r="AA47" s="365">
        <f t="shared" si="82"/>
        <v>70.297810650887584</v>
      </c>
      <c r="AB47" s="366">
        <f t="shared" si="83"/>
        <v>70.297810650887584</v>
      </c>
      <c r="AC47" s="367">
        <f t="shared" si="84"/>
        <v>70.297810650887584</v>
      </c>
      <c r="AD47" s="169">
        <f t="shared" si="85"/>
        <v>1</v>
      </c>
      <c r="AE47" s="2"/>
      <c r="AF47" s="164">
        <f t="shared" si="86"/>
        <v>70.297810650887584</v>
      </c>
      <c r="AG47" s="164">
        <f t="shared" si="87"/>
        <v>70.297810650887584</v>
      </c>
      <c r="AH47" s="166" t="str">
        <f t="shared" si="88"/>
        <v>NO!</v>
      </c>
      <c r="AI47" s="133">
        <f t="shared" si="89"/>
        <v>0</v>
      </c>
      <c r="AJ47" s="134">
        <f t="shared" si="90"/>
        <v>0</v>
      </c>
      <c r="AK47" s="134">
        <f t="shared" si="91"/>
        <v>70.297810650887584</v>
      </c>
      <c r="AL47" s="134">
        <f t="shared" si="92"/>
        <v>0</v>
      </c>
      <c r="AM47" s="134">
        <f t="shared" si="93"/>
        <v>0</v>
      </c>
      <c r="AN47" s="134">
        <f t="shared" si="94"/>
        <v>0</v>
      </c>
      <c r="AO47" s="134">
        <f t="shared" si="95"/>
        <v>0</v>
      </c>
      <c r="AP47" s="134">
        <f t="shared" si="96"/>
        <v>0</v>
      </c>
      <c r="AQ47" s="134">
        <f t="shared" si="97"/>
        <v>0</v>
      </c>
      <c r="AR47" s="135">
        <f t="shared" si="98"/>
        <v>0</v>
      </c>
      <c r="AS47" s="56">
        <f t="shared" si="78"/>
        <v>70.297810650887584</v>
      </c>
      <c r="AT47" s="57">
        <f t="shared" si="78"/>
        <v>0</v>
      </c>
      <c r="AU47" s="57">
        <f t="shared" si="78"/>
        <v>0</v>
      </c>
      <c r="AV47" s="57">
        <f t="shared" si="78"/>
        <v>0</v>
      </c>
      <c r="AW47" s="58">
        <f t="shared" si="78"/>
        <v>0</v>
      </c>
      <c r="AX47" s="273" t="str">
        <f t="shared" si="99"/>
        <v>NO!</v>
      </c>
      <c r="AZ47" s="93">
        <f t="shared" si="100"/>
        <v>0</v>
      </c>
      <c r="BA47" s="104">
        <f t="shared" si="101"/>
        <v>0</v>
      </c>
      <c r="BB47" s="104">
        <f t="shared" si="102"/>
        <v>70.297810650887584</v>
      </c>
      <c r="BC47" s="104">
        <f t="shared" si="103"/>
        <v>0</v>
      </c>
      <c r="BD47" s="104">
        <f t="shared" si="104"/>
        <v>0</v>
      </c>
      <c r="BE47" s="104">
        <f t="shared" si="105"/>
        <v>0</v>
      </c>
      <c r="BF47" s="104">
        <f t="shared" si="106"/>
        <v>0</v>
      </c>
      <c r="BG47" s="104">
        <f t="shared" si="107"/>
        <v>0</v>
      </c>
      <c r="BH47" s="104">
        <f t="shared" si="108"/>
        <v>0</v>
      </c>
      <c r="BI47" s="104">
        <f t="shared" si="109"/>
        <v>0</v>
      </c>
      <c r="BJ47" s="104">
        <f t="shared" si="110"/>
        <v>0</v>
      </c>
      <c r="BK47" s="104">
        <f t="shared" si="111"/>
        <v>0</v>
      </c>
      <c r="BL47" s="104">
        <f t="shared" si="112"/>
        <v>0</v>
      </c>
      <c r="BM47" s="104">
        <f t="shared" si="113"/>
        <v>0</v>
      </c>
      <c r="BN47" s="104">
        <f t="shared" si="114"/>
        <v>0</v>
      </c>
      <c r="BO47" s="104">
        <f t="shared" si="115"/>
        <v>0</v>
      </c>
      <c r="BP47" s="104">
        <f t="shared" si="116"/>
        <v>0</v>
      </c>
      <c r="BQ47" s="104">
        <f t="shared" si="117"/>
        <v>0</v>
      </c>
      <c r="BR47" s="104">
        <f t="shared" si="118"/>
        <v>0</v>
      </c>
      <c r="BS47" s="105">
        <f t="shared" si="119"/>
        <v>0</v>
      </c>
      <c r="BT47" s="83">
        <f t="shared" si="79"/>
        <v>70.297810650887584</v>
      </c>
      <c r="BU47" s="84">
        <f t="shared" si="79"/>
        <v>0</v>
      </c>
      <c r="BV47" s="84">
        <f t="shared" si="79"/>
        <v>0</v>
      </c>
      <c r="BW47" s="84">
        <f t="shared" si="79"/>
        <v>0</v>
      </c>
      <c r="BX47" s="84">
        <f t="shared" si="79"/>
        <v>0</v>
      </c>
      <c r="BY47" s="84">
        <f t="shared" si="79"/>
        <v>0</v>
      </c>
      <c r="BZ47" s="84">
        <f t="shared" si="79"/>
        <v>0</v>
      </c>
      <c r="CA47" s="84">
        <f t="shared" si="79"/>
        <v>0</v>
      </c>
      <c r="CB47" s="84">
        <f t="shared" si="79"/>
        <v>0</v>
      </c>
      <c r="CC47" s="85">
        <f t="shared" si="79"/>
        <v>0</v>
      </c>
      <c r="CD47" s="274" t="str">
        <f t="shared" si="120"/>
        <v>NO!</v>
      </c>
      <c r="CF47" s="275" t="str">
        <f t="shared" si="121"/>
        <v>1600-1799 - 1</v>
      </c>
    </row>
    <row r="48" spans="1:84">
      <c r="A48" s="29">
        <f t="shared" si="80"/>
        <v>39</v>
      </c>
      <c r="B48" s="496" t="s">
        <v>436</v>
      </c>
      <c r="C48" s="30" t="str">
        <f>VLOOKUP(E48,Fasce!$A$3:$B$8,2)</f>
        <v>1800-2000</v>
      </c>
      <c r="D48" s="158">
        <f>IF(C48="--","",COUNTIF($C$10:$C48,C48))</f>
        <v>15</v>
      </c>
      <c r="E48" s="4">
        <v>1856</v>
      </c>
      <c r="F48" s="361">
        <f t="shared" si="81"/>
        <v>62.509320987654327</v>
      </c>
      <c r="G48" s="390"/>
      <c r="H48" s="265"/>
      <c r="I48" s="265"/>
      <c r="J48" s="265"/>
      <c r="K48" s="265"/>
      <c r="L48" s="265"/>
      <c r="M48" s="265"/>
      <c r="N48" s="265"/>
      <c r="O48" s="265"/>
      <c r="P48" s="359"/>
      <c r="Q48" s="266"/>
      <c r="R48" s="265"/>
      <c r="S48" s="265"/>
      <c r="T48" s="265"/>
      <c r="U48" s="265">
        <v>0.125</v>
      </c>
      <c r="V48" s="265"/>
      <c r="W48" s="265">
        <v>0.15432098765432098</v>
      </c>
      <c r="X48" s="265"/>
      <c r="Y48" s="265">
        <v>62.230000000000004</v>
      </c>
      <c r="Z48" s="269"/>
      <c r="AA48" s="365">
        <f t="shared" si="82"/>
        <v>62.509320987654327</v>
      </c>
      <c r="AB48" s="366">
        <f t="shared" si="83"/>
        <v>0</v>
      </c>
      <c r="AC48" s="367">
        <f t="shared" si="84"/>
        <v>62.509320987654327</v>
      </c>
      <c r="AD48" s="169">
        <f t="shared" si="85"/>
        <v>3</v>
      </c>
      <c r="AE48" s="2"/>
      <c r="AF48" s="164">
        <f t="shared" si="86"/>
        <v>0</v>
      </c>
      <c r="AG48" s="164">
        <f t="shared" si="87"/>
        <v>62.509320987654327</v>
      </c>
      <c r="AH48" s="166" t="str">
        <f t="shared" si="88"/>
        <v>NO!</v>
      </c>
      <c r="AI48" s="133">
        <f t="shared" si="89"/>
        <v>0</v>
      </c>
      <c r="AJ48" s="134">
        <f t="shared" si="90"/>
        <v>0</v>
      </c>
      <c r="AK48" s="134">
        <f t="shared" si="91"/>
        <v>0</v>
      </c>
      <c r="AL48" s="134">
        <f t="shared" si="92"/>
        <v>0</v>
      </c>
      <c r="AM48" s="134">
        <f t="shared" si="93"/>
        <v>0</v>
      </c>
      <c r="AN48" s="134">
        <f t="shared" si="94"/>
        <v>0</v>
      </c>
      <c r="AO48" s="134">
        <f t="shared" si="95"/>
        <v>0</v>
      </c>
      <c r="AP48" s="134">
        <f t="shared" si="96"/>
        <v>0</v>
      </c>
      <c r="AQ48" s="134">
        <f t="shared" si="97"/>
        <v>0</v>
      </c>
      <c r="AR48" s="135">
        <f t="shared" si="98"/>
        <v>0</v>
      </c>
      <c r="AS48" s="56">
        <f t="shared" si="78"/>
        <v>0</v>
      </c>
      <c r="AT48" s="57">
        <f t="shared" si="78"/>
        <v>0</v>
      </c>
      <c r="AU48" s="57">
        <f t="shared" si="78"/>
        <v>0</v>
      </c>
      <c r="AV48" s="57">
        <f t="shared" si="78"/>
        <v>0</v>
      </c>
      <c r="AW48" s="58">
        <f t="shared" si="78"/>
        <v>0</v>
      </c>
      <c r="AX48" s="273" t="str">
        <f t="shared" si="99"/>
        <v>NO!</v>
      </c>
      <c r="AZ48" s="93">
        <f t="shared" si="100"/>
        <v>0</v>
      </c>
      <c r="BA48" s="104">
        <f t="shared" si="101"/>
        <v>0</v>
      </c>
      <c r="BB48" s="104">
        <f t="shared" si="102"/>
        <v>0</v>
      </c>
      <c r="BC48" s="104">
        <f t="shared" si="103"/>
        <v>0</v>
      </c>
      <c r="BD48" s="104">
        <f t="shared" si="104"/>
        <v>0</v>
      </c>
      <c r="BE48" s="104">
        <f t="shared" si="105"/>
        <v>0</v>
      </c>
      <c r="BF48" s="104">
        <f t="shared" si="106"/>
        <v>0</v>
      </c>
      <c r="BG48" s="104">
        <f t="shared" si="107"/>
        <v>0</v>
      </c>
      <c r="BH48" s="104">
        <f t="shared" si="108"/>
        <v>0</v>
      </c>
      <c r="BI48" s="104">
        <f t="shared" si="109"/>
        <v>0</v>
      </c>
      <c r="BJ48" s="104">
        <f t="shared" si="110"/>
        <v>0</v>
      </c>
      <c r="BK48" s="104">
        <f t="shared" si="111"/>
        <v>0</v>
      </c>
      <c r="BL48" s="104">
        <f t="shared" si="112"/>
        <v>0</v>
      </c>
      <c r="BM48" s="104">
        <f t="shared" si="113"/>
        <v>0</v>
      </c>
      <c r="BN48" s="104">
        <f t="shared" si="114"/>
        <v>0.125</v>
      </c>
      <c r="BO48" s="104">
        <f t="shared" si="115"/>
        <v>0</v>
      </c>
      <c r="BP48" s="104">
        <f t="shared" si="116"/>
        <v>0.15432098765432098</v>
      </c>
      <c r="BQ48" s="104">
        <f t="shared" si="117"/>
        <v>0</v>
      </c>
      <c r="BR48" s="104">
        <f t="shared" si="118"/>
        <v>62.230000000000004</v>
      </c>
      <c r="BS48" s="105">
        <f t="shared" si="119"/>
        <v>0</v>
      </c>
      <c r="BT48" s="83">
        <f t="shared" si="79"/>
        <v>62.230000000000004</v>
      </c>
      <c r="BU48" s="84">
        <f t="shared" si="79"/>
        <v>0.15432098765432098</v>
      </c>
      <c r="BV48" s="84">
        <f t="shared" si="79"/>
        <v>0.125</v>
      </c>
      <c r="BW48" s="84">
        <f t="shared" si="79"/>
        <v>0</v>
      </c>
      <c r="BX48" s="84">
        <f t="shared" si="79"/>
        <v>0</v>
      </c>
      <c r="BY48" s="84">
        <f t="shared" si="79"/>
        <v>0</v>
      </c>
      <c r="BZ48" s="84">
        <f t="shared" si="79"/>
        <v>0</v>
      </c>
      <c r="CA48" s="84">
        <f t="shared" si="79"/>
        <v>0</v>
      </c>
      <c r="CB48" s="84">
        <f t="shared" si="79"/>
        <v>0</v>
      </c>
      <c r="CC48" s="85">
        <f t="shared" si="79"/>
        <v>0</v>
      </c>
      <c r="CD48" s="274" t="str">
        <f t="shared" si="120"/>
        <v>NO!</v>
      </c>
      <c r="CF48" s="275" t="str">
        <f t="shared" si="121"/>
        <v>1800-2000 - 3</v>
      </c>
    </row>
    <row r="49" spans="1:84">
      <c r="A49" s="29">
        <f t="shared" si="80"/>
        <v>40</v>
      </c>
      <c r="B49" s="496" t="s">
        <v>426</v>
      </c>
      <c r="C49" s="30" t="str">
        <f>VLOOKUP(E49,Fasce!$A$3:$B$8,2)</f>
        <v>Under 1400</v>
      </c>
      <c r="D49" s="158">
        <f>IF(C49="--","",COUNTIF($C$10:$C49,C49))</f>
        <v>5</v>
      </c>
      <c r="E49" s="4">
        <f>VLOOKUP(B49,Anagrafica!$B$3:$D$94,3,FALSE)</f>
        <v>1399</v>
      </c>
      <c r="F49" s="361">
        <f t="shared" si="81"/>
        <v>57.76437114197531</v>
      </c>
      <c r="G49" s="390"/>
      <c r="H49" s="265"/>
      <c r="I49" s="265"/>
      <c r="J49" s="265"/>
      <c r="K49" s="265"/>
      <c r="L49" s="265"/>
      <c r="M49" s="265"/>
      <c r="N49" s="265"/>
      <c r="O49" s="265"/>
      <c r="P49" s="359"/>
      <c r="Q49" s="266"/>
      <c r="R49" s="265"/>
      <c r="S49" s="265"/>
      <c r="T49" s="265"/>
      <c r="U49" s="265"/>
      <c r="V49" s="265">
        <v>12.5778125</v>
      </c>
      <c r="W49" s="265">
        <v>13.589135802469135</v>
      </c>
      <c r="X49" s="265">
        <v>12.100138888888889</v>
      </c>
      <c r="Y49" s="265">
        <v>9.58</v>
      </c>
      <c r="Z49" s="269">
        <v>9.9172839506172838</v>
      </c>
      <c r="AA49" s="365">
        <f t="shared" si="82"/>
        <v>57.76437114197531</v>
      </c>
      <c r="AB49" s="366">
        <f t="shared" si="83"/>
        <v>0</v>
      </c>
      <c r="AC49" s="367">
        <f t="shared" si="84"/>
        <v>57.76437114197531</v>
      </c>
      <c r="AD49" s="169">
        <f t="shared" si="85"/>
        <v>5</v>
      </c>
      <c r="AE49" s="2"/>
      <c r="AF49" s="164">
        <f t="shared" si="86"/>
        <v>0</v>
      </c>
      <c r="AG49" s="164">
        <f t="shared" si="87"/>
        <v>57.76437114197531</v>
      </c>
      <c r="AH49" s="166" t="str">
        <f t="shared" si="88"/>
        <v>NO!</v>
      </c>
      <c r="AI49" s="133">
        <f t="shared" si="89"/>
        <v>0</v>
      </c>
      <c r="AJ49" s="134">
        <f t="shared" si="90"/>
        <v>0</v>
      </c>
      <c r="AK49" s="134">
        <f t="shared" si="91"/>
        <v>0</v>
      </c>
      <c r="AL49" s="134">
        <f t="shared" si="92"/>
        <v>0</v>
      </c>
      <c r="AM49" s="134">
        <f t="shared" si="93"/>
        <v>0</v>
      </c>
      <c r="AN49" s="134">
        <f t="shared" si="94"/>
        <v>0</v>
      </c>
      <c r="AO49" s="134">
        <f t="shared" si="95"/>
        <v>0</v>
      </c>
      <c r="AP49" s="134">
        <f t="shared" si="96"/>
        <v>0</v>
      </c>
      <c r="AQ49" s="134">
        <f t="shared" si="97"/>
        <v>0</v>
      </c>
      <c r="AR49" s="135">
        <f t="shared" si="98"/>
        <v>0</v>
      </c>
      <c r="AS49" s="56">
        <f t="shared" si="78"/>
        <v>0</v>
      </c>
      <c r="AT49" s="57">
        <f t="shared" si="78"/>
        <v>0</v>
      </c>
      <c r="AU49" s="57">
        <f t="shared" si="78"/>
        <v>0</v>
      </c>
      <c r="AV49" s="57">
        <f t="shared" si="78"/>
        <v>0</v>
      </c>
      <c r="AW49" s="58">
        <f t="shared" si="78"/>
        <v>0</v>
      </c>
      <c r="AX49" s="273" t="str">
        <f t="shared" si="99"/>
        <v>NO!</v>
      </c>
      <c r="AZ49" s="93">
        <f t="shared" si="100"/>
        <v>0</v>
      </c>
      <c r="BA49" s="104">
        <f t="shared" si="101"/>
        <v>0</v>
      </c>
      <c r="BB49" s="104">
        <f t="shared" si="102"/>
        <v>0</v>
      </c>
      <c r="BC49" s="104">
        <f t="shared" si="103"/>
        <v>0</v>
      </c>
      <c r="BD49" s="104">
        <f t="shared" si="104"/>
        <v>0</v>
      </c>
      <c r="BE49" s="104">
        <f t="shared" si="105"/>
        <v>0</v>
      </c>
      <c r="BF49" s="104">
        <f t="shared" si="106"/>
        <v>0</v>
      </c>
      <c r="BG49" s="104">
        <f t="shared" si="107"/>
        <v>0</v>
      </c>
      <c r="BH49" s="104">
        <f t="shared" si="108"/>
        <v>0</v>
      </c>
      <c r="BI49" s="104">
        <f t="shared" si="109"/>
        <v>0</v>
      </c>
      <c r="BJ49" s="104">
        <f t="shared" si="110"/>
        <v>0</v>
      </c>
      <c r="BK49" s="104">
        <f t="shared" si="111"/>
        <v>0</v>
      </c>
      <c r="BL49" s="104">
        <f t="shared" si="112"/>
        <v>0</v>
      </c>
      <c r="BM49" s="104">
        <f t="shared" si="113"/>
        <v>0</v>
      </c>
      <c r="BN49" s="104">
        <f t="shared" si="114"/>
        <v>0</v>
      </c>
      <c r="BO49" s="104">
        <f t="shared" si="115"/>
        <v>12.5778125</v>
      </c>
      <c r="BP49" s="104">
        <f t="shared" si="116"/>
        <v>13.589135802469135</v>
      </c>
      <c r="BQ49" s="104">
        <f t="shared" si="117"/>
        <v>12.100138888888889</v>
      </c>
      <c r="BR49" s="104">
        <f t="shared" si="118"/>
        <v>9.58</v>
      </c>
      <c r="BS49" s="105">
        <f t="shared" si="119"/>
        <v>9.9172839506172838</v>
      </c>
      <c r="BT49" s="83">
        <f t="shared" si="79"/>
        <v>13.589135802469135</v>
      </c>
      <c r="BU49" s="84">
        <f t="shared" si="79"/>
        <v>12.5778125</v>
      </c>
      <c r="BV49" s="84">
        <f t="shared" si="79"/>
        <v>12.100138888888889</v>
      </c>
      <c r="BW49" s="84">
        <f t="shared" si="79"/>
        <v>9.9172839506172838</v>
      </c>
      <c r="BX49" s="84">
        <f t="shared" si="79"/>
        <v>9.58</v>
      </c>
      <c r="BY49" s="84">
        <f t="shared" si="79"/>
        <v>0</v>
      </c>
      <c r="BZ49" s="84">
        <f t="shared" si="79"/>
        <v>0</v>
      </c>
      <c r="CA49" s="84">
        <f t="shared" si="79"/>
        <v>0</v>
      </c>
      <c r="CB49" s="84">
        <f t="shared" si="79"/>
        <v>0</v>
      </c>
      <c r="CC49" s="85">
        <f t="shared" si="79"/>
        <v>0</v>
      </c>
      <c r="CD49" s="274" t="str">
        <f t="shared" si="120"/>
        <v>NO!</v>
      </c>
      <c r="CF49" s="275" t="str">
        <f t="shared" si="121"/>
        <v>Under 1400 - 5</v>
      </c>
    </row>
    <row r="50" spans="1:84">
      <c r="A50" s="29">
        <f t="shared" si="80"/>
        <v>41</v>
      </c>
      <c r="B50" s="496" t="s">
        <v>432</v>
      </c>
      <c r="C50" s="30" t="str">
        <f>VLOOKUP(E50,Fasce!$A$3:$B$8,2)</f>
        <v>Under 1400</v>
      </c>
      <c r="D50" s="158">
        <f>IF(C50="--","",COUNTIF($C$10:$C50,C50))</f>
        <v>6</v>
      </c>
      <c r="E50" s="4">
        <f>VLOOKUP(B50,Anagrafica!$B$3:$D$94,3,FALSE)</f>
        <v>1399</v>
      </c>
      <c r="F50" s="361">
        <f t="shared" si="81"/>
        <v>56.924830246913587</v>
      </c>
      <c r="G50" s="390"/>
      <c r="H50" s="265"/>
      <c r="I50" s="265"/>
      <c r="J50" s="265"/>
      <c r="K50" s="265"/>
      <c r="L50" s="265"/>
      <c r="M50" s="265"/>
      <c r="N50" s="265"/>
      <c r="O50" s="265"/>
      <c r="P50" s="359"/>
      <c r="Q50" s="266"/>
      <c r="R50" s="265"/>
      <c r="S50" s="265"/>
      <c r="T50" s="265"/>
      <c r="U50" s="265"/>
      <c r="V50" s="265"/>
      <c r="W50" s="265"/>
      <c r="X50" s="404">
        <v>43.406805555555557</v>
      </c>
      <c r="Y50" s="265"/>
      <c r="Z50" s="269">
        <v>13.518024691358026</v>
      </c>
      <c r="AA50" s="365">
        <f t="shared" si="82"/>
        <v>56.924830246913587</v>
      </c>
      <c r="AB50" s="366">
        <f t="shared" si="83"/>
        <v>0</v>
      </c>
      <c r="AC50" s="367">
        <f t="shared" si="84"/>
        <v>56.924830246913587</v>
      </c>
      <c r="AD50" s="169">
        <f t="shared" si="85"/>
        <v>2</v>
      </c>
      <c r="AE50" s="2"/>
      <c r="AF50" s="164">
        <f t="shared" si="86"/>
        <v>0</v>
      </c>
      <c r="AG50" s="164">
        <f t="shared" si="87"/>
        <v>56.924830246913587</v>
      </c>
      <c r="AH50" s="166" t="str">
        <f t="shared" si="88"/>
        <v>NO!</v>
      </c>
      <c r="AI50" s="133">
        <f t="shared" si="89"/>
        <v>0</v>
      </c>
      <c r="AJ50" s="134">
        <f t="shared" si="90"/>
        <v>0</v>
      </c>
      <c r="AK50" s="134">
        <f t="shared" si="91"/>
        <v>0</v>
      </c>
      <c r="AL50" s="134">
        <f t="shared" si="92"/>
        <v>0</v>
      </c>
      <c r="AM50" s="134">
        <f t="shared" si="93"/>
        <v>0</v>
      </c>
      <c r="AN50" s="134">
        <f t="shared" si="94"/>
        <v>0</v>
      </c>
      <c r="AO50" s="134">
        <f t="shared" si="95"/>
        <v>0</v>
      </c>
      <c r="AP50" s="134">
        <f t="shared" si="96"/>
        <v>0</v>
      </c>
      <c r="AQ50" s="134">
        <f t="shared" si="97"/>
        <v>0</v>
      </c>
      <c r="AR50" s="135">
        <f t="shared" si="98"/>
        <v>0</v>
      </c>
      <c r="AS50" s="56">
        <f t="shared" ref="AS50:AW59" si="122">LARGE($AI50:$AR50,AS$9)</f>
        <v>0</v>
      </c>
      <c r="AT50" s="57">
        <f t="shared" si="122"/>
        <v>0</v>
      </c>
      <c r="AU50" s="57">
        <f t="shared" si="122"/>
        <v>0</v>
      </c>
      <c r="AV50" s="57">
        <f t="shared" si="122"/>
        <v>0</v>
      </c>
      <c r="AW50" s="58">
        <f t="shared" si="122"/>
        <v>0</v>
      </c>
      <c r="AX50" s="273" t="str">
        <f t="shared" si="99"/>
        <v>NO!</v>
      </c>
      <c r="AZ50" s="93">
        <f t="shared" si="100"/>
        <v>0</v>
      </c>
      <c r="BA50" s="104">
        <f t="shared" si="101"/>
        <v>0</v>
      </c>
      <c r="BB50" s="104">
        <f t="shared" si="102"/>
        <v>0</v>
      </c>
      <c r="BC50" s="104">
        <f t="shared" si="103"/>
        <v>0</v>
      </c>
      <c r="BD50" s="104">
        <f t="shared" si="104"/>
        <v>0</v>
      </c>
      <c r="BE50" s="104">
        <f t="shared" si="105"/>
        <v>0</v>
      </c>
      <c r="BF50" s="104">
        <f t="shared" si="106"/>
        <v>0</v>
      </c>
      <c r="BG50" s="104">
        <f t="shared" si="107"/>
        <v>0</v>
      </c>
      <c r="BH50" s="104">
        <f t="shared" si="108"/>
        <v>0</v>
      </c>
      <c r="BI50" s="104">
        <f t="shared" si="109"/>
        <v>0</v>
      </c>
      <c r="BJ50" s="104">
        <f t="shared" si="110"/>
        <v>0</v>
      </c>
      <c r="BK50" s="104">
        <f t="shared" si="111"/>
        <v>0</v>
      </c>
      <c r="BL50" s="104">
        <f t="shared" si="112"/>
        <v>0</v>
      </c>
      <c r="BM50" s="104">
        <f t="shared" si="113"/>
        <v>0</v>
      </c>
      <c r="BN50" s="104">
        <f t="shared" si="114"/>
        <v>0</v>
      </c>
      <c r="BO50" s="104">
        <f t="shared" si="115"/>
        <v>0</v>
      </c>
      <c r="BP50" s="104">
        <f t="shared" si="116"/>
        <v>0</v>
      </c>
      <c r="BQ50" s="104">
        <f t="shared" si="117"/>
        <v>43.406805555555557</v>
      </c>
      <c r="BR50" s="104">
        <f t="shared" si="118"/>
        <v>0</v>
      </c>
      <c r="BS50" s="105">
        <f t="shared" si="119"/>
        <v>13.518024691358026</v>
      </c>
      <c r="BT50" s="83">
        <f t="shared" ref="BT50:CC59" si="123">LARGE($AZ50:$BS50,BT$9)</f>
        <v>43.406805555555557</v>
      </c>
      <c r="BU50" s="84">
        <f t="shared" si="123"/>
        <v>13.518024691358026</v>
      </c>
      <c r="BV50" s="84">
        <f t="shared" si="123"/>
        <v>0</v>
      </c>
      <c r="BW50" s="84">
        <f t="shared" si="123"/>
        <v>0</v>
      </c>
      <c r="BX50" s="84">
        <f t="shared" si="123"/>
        <v>0</v>
      </c>
      <c r="BY50" s="84">
        <f t="shared" si="123"/>
        <v>0</v>
      </c>
      <c r="BZ50" s="84">
        <f t="shared" si="123"/>
        <v>0</v>
      </c>
      <c r="CA50" s="84">
        <f t="shared" si="123"/>
        <v>0</v>
      </c>
      <c r="CB50" s="84">
        <f t="shared" si="123"/>
        <v>0</v>
      </c>
      <c r="CC50" s="85">
        <f t="shared" si="123"/>
        <v>0</v>
      </c>
      <c r="CD50" s="274" t="str">
        <f t="shared" si="120"/>
        <v>NO!</v>
      </c>
      <c r="CF50" s="275" t="str">
        <f t="shared" si="121"/>
        <v>Under 1400 - 2</v>
      </c>
    </row>
    <row r="51" spans="1:84">
      <c r="A51" s="29">
        <f t="shared" si="80"/>
        <v>42</v>
      </c>
      <c r="B51" s="496" t="s">
        <v>328</v>
      </c>
      <c r="C51" s="30" t="str">
        <f>VLOOKUP(E51,Fasce!$A$3:$B$8,2)</f>
        <v>Under 1400</v>
      </c>
      <c r="D51" s="158">
        <f>IF(C51="--","",COUNTIF($C$10:$C51,C51))</f>
        <v>7</v>
      </c>
      <c r="E51" s="4">
        <f>VLOOKUP(B51,Anagrafica!$B$3:$D$94,3,FALSE)</f>
        <v>1399</v>
      </c>
      <c r="F51" s="361">
        <f t="shared" si="81"/>
        <v>55.761832561728397</v>
      </c>
      <c r="G51" s="268"/>
      <c r="H51" s="265"/>
      <c r="I51" s="265"/>
      <c r="J51" s="265"/>
      <c r="K51" s="265"/>
      <c r="L51" s="265"/>
      <c r="M51" s="265"/>
      <c r="N51" s="265"/>
      <c r="O51" s="265"/>
      <c r="P51" s="359"/>
      <c r="Q51" s="266"/>
      <c r="R51" s="265"/>
      <c r="S51" s="265">
        <v>0.1953125</v>
      </c>
      <c r="T51" s="265">
        <v>9.4078125000000004</v>
      </c>
      <c r="U51" s="265">
        <v>6.585</v>
      </c>
      <c r="V51" s="265">
        <v>0.1953125</v>
      </c>
      <c r="W51" s="265">
        <v>8.0472839506172829</v>
      </c>
      <c r="X51" s="265">
        <v>15.895555555555555</v>
      </c>
      <c r="Y51" s="265"/>
      <c r="Z51" s="269">
        <v>15.435555555555556</v>
      </c>
      <c r="AA51" s="365">
        <f t="shared" si="82"/>
        <v>55.761832561728397</v>
      </c>
      <c r="AB51" s="366">
        <f t="shared" si="83"/>
        <v>0</v>
      </c>
      <c r="AC51" s="367">
        <f t="shared" si="84"/>
        <v>55.761832561728397</v>
      </c>
      <c r="AD51" s="169">
        <f t="shared" si="85"/>
        <v>7</v>
      </c>
      <c r="AE51" s="2"/>
      <c r="AF51" s="164">
        <f t="shared" si="86"/>
        <v>0</v>
      </c>
      <c r="AG51" s="164">
        <f t="shared" si="87"/>
        <v>55.761832561728397</v>
      </c>
      <c r="AH51" s="166" t="str">
        <f t="shared" si="88"/>
        <v>NO!</v>
      </c>
      <c r="AI51" s="133">
        <f t="shared" si="89"/>
        <v>0</v>
      </c>
      <c r="AJ51" s="134">
        <f t="shared" si="90"/>
        <v>0</v>
      </c>
      <c r="AK51" s="134">
        <f t="shared" si="91"/>
        <v>0</v>
      </c>
      <c r="AL51" s="134">
        <f t="shared" si="92"/>
        <v>0</v>
      </c>
      <c r="AM51" s="134">
        <f t="shared" si="93"/>
        <v>0</v>
      </c>
      <c r="AN51" s="134">
        <f t="shared" si="94"/>
        <v>0</v>
      </c>
      <c r="AO51" s="134">
        <f t="shared" si="95"/>
        <v>0</v>
      </c>
      <c r="AP51" s="134">
        <f t="shared" si="96"/>
        <v>0</v>
      </c>
      <c r="AQ51" s="134">
        <f t="shared" si="97"/>
        <v>0</v>
      </c>
      <c r="AR51" s="135">
        <f t="shared" si="98"/>
        <v>0</v>
      </c>
      <c r="AS51" s="56">
        <f t="shared" si="122"/>
        <v>0</v>
      </c>
      <c r="AT51" s="57">
        <f t="shared" si="122"/>
        <v>0</v>
      </c>
      <c r="AU51" s="57">
        <f t="shared" si="122"/>
        <v>0</v>
      </c>
      <c r="AV51" s="57">
        <f t="shared" si="122"/>
        <v>0</v>
      </c>
      <c r="AW51" s="58">
        <f t="shared" si="122"/>
        <v>0</v>
      </c>
      <c r="AX51" s="273" t="str">
        <f t="shared" si="99"/>
        <v>NO!</v>
      </c>
      <c r="AZ51" s="93">
        <f t="shared" si="100"/>
        <v>0</v>
      </c>
      <c r="BA51" s="104">
        <f t="shared" si="101"/>
        <v>0</v>
      </c>
      <c r="BB51" s="104">
        <f t="shared" si="102"/>
        <v>0</v>
      </c>
      <c r="BC51" s="104">
        <f t="shared" si="103"/>
        <v>0</v>
      </c>
      <c r="BD51" s="104">
        <f t="shared" si="104"/>
        <v>0</v>
      </c>
      <c r="BE51" s="104">
        <f t="shared" si="105"/>
        <v>0</v>
      </c>
      <c r="BF51" s="104">
        <f t="shared" si="106"/>
        <v>0</v>
      </c>
      <c r="BG51" s="104">
        <f t="shared" si="107"/>
        <v>0</v>
      </c>
      <c r="BH51" s="104">
        <f t="shared" si="108"/>
        <v>0</v>
      </c>
      <c r="BI51" s="104">
        <f t="shared" si="109"/>
        <v>0</v>
      </c>
      <c r="BJ51" s="104">
        <f t="shared" si="110"/>
        <v>0</v>
      </c>
      <c r="BK51" s="104">
        <f t="shared" si="111"/>
        <v>0</v>
      </c>
      <c r="BL51" s="104">
        <f t="shared" si="112"/>
        <v>0.1953125</v>
      </c>
      <c r="BM51" s="104">
        <f t="shared" si="113"/>
        <v>9.4078125000000004</v>
      </c>
      <c r="BN51" s="104">
        <f t="shared" si="114"/>
        <v>6.585</v>
      </c>
      <c r="BO51" s="104">
        <f t="shared" si="115"/>
        <v>0.1953125</v>
      </c>
      <c r="BP51" s="104">
        <f t="shared" si="116"/>
        <v>8.0472839506172829</v>
      </c>
      <c r="BQ51" s="104">
        <f t="shared" si="117"/>
        <v>15.895555555555555</v>
      </c>
      <c r="BR51" s="104">
        <f t="shared" si="118"/>
        <v>0</v>
      </c>
      <c r="BS51" s="105">
        <f t="shared" si="119"/>
        <v>15.435555555555556</v>
      </c>
      <c r="BT51" s="83">
        <f t="shared" si="123"/>
        <v>15.895555555555555</v>
      </c>
      <c r="BU51" s="84">
        <f t="shared" si="123"/>
        <v>15.435555555555556</v>
      </c>
      <c r="BV51" s="84">
        <f t="shared" si="123"/>
        <v>9.4078125000000004</v>
      </c>
      <c r="BW51" s="84">
        <f t="shared" si="123"/>
        <v>8.0472839506172829</v>
      </c>
      <c r="BX51" s="84">
        <f t="shared" si="123"/>
        <v>6.585</v>
      </c>
      <c r="BY51" s="84">
        <f t="shared" si="123"/>
        <v>0.1953125</v>
      </c>
      <c r="BZ51" s="84">
        <f t="shared" si="123"/>
        <v>0.1953125</v>
      </c>
      <c r="CA51" s="84">
        <f t="shared" si="123"/>
        <v>0</v>
      </c>
      <c r="CB51" s="84">
        <f t="shared" si="123"/>
        <v>0</v>
      </c>
      <c r="CC51" s="85">
        <f t="shared" si="123"/>
        <v>0</v>
      </c>
      <c r="CD51" s="274" t="str">
        <f t="shared" si="120"/>
        <v>NO!</v>
      </c>
      <c r="CF51" s="275" t="str">
        <f t="shared" si="121"/>
        <v>Under 1400 - 7</v>
      </c>
    </row>
    <row r="52" spans="1:84">
      <c r="A52" s="29">
        <f t="shared" si="80"/>
        <v>43</v>
      </c>
      <c r="B52" s="496" t="s">
        <v>438</v>
      </c>
      <c r="C52" s="30" t="str">
        <f>VLOOKUP(E52,Fasce!$A$3:$B$8,2)</f>
        <v>1800-2000</v>
      </c>
      <c r="D52" s="158">
        <f>IF(C52="--","",COUNTIF($C$10:$C52,C52))</f>
        <v>16</v>
      </c>
      <c r="E52" s="4">
        <f>VLOOKUP(B52,Anagrafica!$B$3:$D$94,3,FALSE)</f>
        <v>1955</v>
      </c>
      <c r="F52" s="361">
        <f t="shared" si="81"/>
        <v>54.592222222222219</v>
      </c>
      <c r="G52" s="268"/>
      <c r="H52" s="265"/>
      <c r="I52" s="265"/>
      <c r="J52" s="265"/>
      <c r="K52" s="265"/>
      <c r="L52" s="265"/>
      <c r="M52" s="265"/>
      <c r="N52" s="265"/>
      <c r="O52" s="265"/>
      <c r="P52" s="359"/>
      <c r="Q52" s="266"/>
      <c r="R52" s="265"/>
      <c r="S52" s="265"/>
      <c r="T52" s="265"/>
      <c r="U52" s="265"/>
      <c r="V52" s="265"/>
      <c r="W52" s="265"/>
      <c r="X52" s="265"/>
      <c r="Y52" s="265"/>
      <c r="Z52" s="572">
        <v>54.592222222222219</v>
      </c>
      <c r="AA52" s="365">
        <f t="shared" si="82"/>
        <v>54.592222222222219</v>
      </c>
      <c r="AB52" s="366">
        <f t="shared" si="83"/>
        <v>0</v>
      </c>
      <c r="AC52" s="367">
        <f t="shared" si="84"/>
        <v>54.592222222222219</v>
      </c>
      <c r="AD52" s="169">
        <f t="shared" si="85"/>
        <v>1</v>
      </c>
      <c r="AE52" s="2"/>
      <c r="AF52" s="164">
        <f t="shared" si="86"/>
        <v>0</v>
      </c>
      <c r="AG52" s="164">
        <f t="shared" si="87"/>
        <v>54.592222222222219</v>
      </c>
      <c r="AH52" s="166" t="str">
        <f t="shared" si="88"/>
        <v>NO!</v>
      </c>
      <c r="AI52" s="133">
        <f t="shared" si="89"/>
        <v>0</v>
      </c>
      <c r="AJ52" s="134">
        <f t="shared" si="90"/>
        <v>0</v>
      </c>
      <c r="AK52" s="134">
        <f t="shared" si="91"/>
        <v>0</v>
      </c>
      <c r="AL52" s="134">
        <f t="shared" si="92"/>
        <v>0</v>
      </c>
      <c r="AM52" s="134">
        <f t="shared" si="93"/>
        <v>0</v>
      </c>
      <c r="AN52" s="134">
        <f t="shared" si="94"/>
        <v>0</v>
      </c>
      <c r="AO52" s="134">
        <f t="shared" si="95"/>
        <v>0</v>
      </c>
      <c r="AP52" s="134">
        <f t="shared" si="96"/>
        <v>0</v>
      </c>
      <c r="AQ52" s="134">
        <f t="shared" si="97"/>
        <v>0</v>
      </c>
      <c r="AR52" s="135">
        <f t="shared" si="98"/>
        <v>0</v>
      </c>
      <c r="AS52" s="56">
        <f t="shared" si="122"/>
        <v>0</v>
      </c>
      <c r="AT52" s="57">
        <f t="shared" si="122"/>
        <v>0</v>
      </c>
      <c r="AU52" s="57">
        <f t="shared" si="122"/>
        <v>0</v>
      </c>
      <c r="AV52" s="57">
        <f t="shared" si="122"/>
        <v>0</v>
      </c>
      <c r="AW52" s="58">
        <f t="shared" si="122"/>
        <v>0</v>
      </c>
      <c r="AX52" s="273" t="str">
        <f t="shared" si="99"/>
        <v>NO!</v>
      </c>
      <c r="AZ52" s="93">
        <f t="shared" si="100"/>
        <v>0</v>
      </c>
      <c r="BA52" s="104">
        <f t="shared" si="101"/>
        <v>0</v>
      </c>
      <c r="BB52" s="104">
        <f t="shared" si="102"/>
        <v>0</v>
      </c>
      <c r="BC52" s="104">
        <f t="shared" si="103"/>
        <v>0</v>
      </c>
      <c r="BD52" s="104">
        <f t="shared" si="104"/>
        <v>0</v>
      </c>
      <c r="BE52" s="104">
        <f t="shared" si="105"/>
        <v>0</v>
      </c>
      <c r="BF52" s="104">
        <f t="shared" si="106"/>
        <v>0</v>
      </c>
      <c r="BG52" s="104">
        <f t="shared" si="107"/>
        <v>0</v>
      </c>
      <c r="BH52" s="104">
        <f t="shared" si="108"/>
        <v>0</v>
      </c>
      <c r="BI52" s="104">
        <f t="shared" si="109"/>
        <v>0</v>
      </c>
      <c r="BJ52" s="104">
        <f t="shared" si="110"/>
        <v>0</v>
      </c>
      <c r="BK52" s="104">
        <f t="shared" si="111"/>
        <v>0</v>
      </c>
      <c r="BL52" s="104">
        <f t="shared" si="112"/>
        <v>0</v>
      </c>
      <c r="BM52" s="104">
        <f t="shared" si="113"/>
        <v>0</v>
      </c>
      <c r="BN52" s="104">
        <f t="shared" si="114"/>
        <v>0</v>
      </c>
      <c r="BO52" s="104">
        <f t="shared" si="115"/>
        <v>0</v>
      </c>
      <c r="BP52" s="104">
        <f t="shared" si="116"/>
        <v>0</v>
      </c>
      <c r="BQ52" s="104">
        <f t="shared" si="117"/>
        <v>0</v>
      </c>
      <c r="BR52" s="104">
        <f t="shared" si="118"/>
        <v>0</v>
      </c>
      <c r="BS52" s="105">
        <f t="shared" si="119"/>
        <v>54.592222222222219</v>
      </c>
      <c r="BT52" s="83">
        <f t="shared" si="123"/>
        <v>54.592222222222219</v>
      </c>
      <c r="BU52" s="84">
        <f t="shared" si="123"/>
        <v>0</v>
      </c>
      <c r="BV52" s="84">
        <f t="shared" si="123"/>
        <v>0</v>
      </c>
      <c r="BW52" s="84">
        <f t="shared" si="123"/>
        <v>0</v>
      </c>
      <c r="BX52" s="84">
        <f t="shared" si="123"/>
        <v>0</v>
      </c>
      <c r="BY52" s="84">
        <f t="shared" si="123"/>
        <v>0</v>
      </c>
      <c r="BZ52" s="84">
        <f t="shared" si="123"/>
        <v>0</v>
      </c>
      <c r="CA52" s="84">
        <f t="shared" si="123"/>
        <v>0</v>
      </c>
      <c r="CB52" s="84">
        <f t="shared" si="123"/>
        <v>0</v>
      </c>
      <c r="CC52" s="85">
        <f t="shared" si="123"/>
        <v>0</v>
      </c>
      <c r="CD52" s="274" t="str">
        <f t="shared" si="120"/>
        <v>NO!</v>
      </c>
      <c r="CF52" s="275" t="str">
        <f t="shared" si="121"/>
        <v>1800-2000 - 1</v>
      </c>
    </row>
    <row r="53" spans="1:84">
      <c r="A53" s="29">
        <f t="shared" si="80"/>
        <v>44</v>
      </c>
      <c r="B53" s="496" t="s">
        <v>296</v>
      </c>
      <c r="C53" s="30" t="str">
        <f>VLOOKUP(E53,Fasce!$A$3:$B$8,2)</f>
        <v>Under 1400</v>
      </c>
      <c r="D53" s="158">
        <f>IF(C53="--","",COUNTIF($C$10:$C53,C53))</f>
        <v>8</v>
      </c>
      <c r="E53" s="4">
        <f>VLOOKUP(B53,Anagrafica!$B$3:$D$94,3,FALSE)</f>
        <v>1399</v>
      </c>
      <c r="F53" s="361">
        <f t="shared" si="81"/>
        <v>49.6846068982764</v>
      </c>
      <c r="G53" s="268"/>
      <c r="H53" s="265"/>
      <c r="I53" s="265"/>
      <c r="J53" s="265"/>
      <c r="K53" s="265"/>
      <c r="L53" s="265"/>
      <c r="M53" s="265"/>
      <c r="N53" s="265"/>
      <c r="O53" s="265">
        <v>6.1322222222222225</v>
      </c>
      <c r="P53" s="359"/>
      <c r="Q53" s="266"/>
      <c r="R53" s="265">
        <v>6.6840166204986149</v>
      </c>
      <c r="S53" s="265"/>
      <c r="T53" s="265"/>
      <c r="U53" s="265"/>
      <c r="V53" s="265">
        <v>16.372812500000002</v>
      </c>
      <c r="W53" s="265">
        <v>20.495555555555555</v>
      </c>
      <c r="X53" s="265"/>
      <c r="Y53" s="265"/>
      <c r="Z53" s="269"/>
      <c r="AA53" s="365">
        <f t="shared" si="82"/>
        <v>49.684606898276392</v>
      </c>
      <c r="AB53" s="366">
        <f t="shared" si="83"/>
        <v>6.1322222222222225</v>
      </c>
      <c r="AC53" s="367">
        <f t="shared" si="84"/>
        <v>49.6846068982764</v>
      </c>
      <c r="AD53" s="169">
        <f t="shared" si="85"/>
        <v>4</v>
      </c>
      <c r="AE53" s="2"/>
      <c r="AF53" s="164">
        <f t="shared" si="86"/>
        <v>6.1322222222222225</v>
      </c>
      <c r="AG53" s="164">
        <f t="shared" si="87"/>
        <v>49.6846068982764</v>
      </c>
      <c r="AH53" s="166" t="str">
        <f t="shared" si="88"/>
        <v>NO!</v>
      </c>
      <c r="AI53" s="133">
        <f t="shared" si="89"/>
        <v>0</v>
      </c>
      <c r="AJ53" s="134">
        <f t="shared" si="90"/>
        <v>0</v>
      </c>
      <c r="AK53" s="134">
        <f t="shared" si="91"/>
        <v>0</v>
      </c>
      <c r="AL53" s="134">
        <f t="shared" si="92"/>
        <v>0</v>
      </c>
      <c r="AM53" s="134">
        <f t="shared" si="93"/>
        <v>0</v>
      </c>
      <c r="AN53" s="134">
        <f t="shared" si="94"/>
        <v>0</v>
      </c>
      <c r="AO53" s="134">
        <f t="shared" si="95"/>
        <v>0</v>
      </c>
      <c r="AP53" s="134">
        <f t="shared" si="96"/>
        <v>0</v>
      </c>
      <c r="AQ53" s="134">
        <f t="shared" si="97"/>
        <v>6.1322222222222225</v>
      </c>
      <c r="AR53" s="135">
        <f t="shared" si="98"/>
        <v>0</v>
      </c>
      <c r="AS53" s="56">
        <f t="shared" si="122"/>
        <v>6.1322222222222225</v>
      </c>
      <c r="AT53" s="57">
        <f t="shared" si="122"/>
        <v>0</v>
      </c>
      <c r="AU53" s="57">
        <f t="shared" si="122"/>
        <v>0</v>
      </c>
      <c r="AV53" s="57">
        <f t="shared" si="122"/>
        <v>0</v>
      </c>
      <c r="AW53" s="58">
        <f t="shared" si="122"/>
        <v>0</v>
      </c>
      <c r="AX53" s="273" t="str">
        <f t="shared" si="99"/>
        <v>NO!</v>
      </c>
      <c r="AZ53" s="93">
        <f t="shared" si="100"/>
        <v>0</v>
      </c>
      <c r="BA53" s="104">
        <f t="shared" si="101"/>
        <v>0</v>
      </c>
      <c r="BB53" s="104">
        <f t="shared" si="102"/>
        <v>0</v>
      </c>
      <c r="BC53" s="104">
        <f t="shared" si="103"/>
        <v>0</v>
      </c>
      <c r="BD53" s="104">
        <f t="shared" si="104"/>
        <v>0</v>
      </c>
      <c r="BE53" s="104">
        <f t="shared" si="105"/>
        <v>0</v>
      </c>
      <c r="BF53" s="104">
        <f t="shared" si="106"/>
        <v>0</v>
      </c>
      <c r="BG53" s="104">
        <f t="shared" si="107"/>
        <v>0</v>
      </c>
      <c r="BH53" s="104">
        <f t="shared" si="108"/>
        <v>6.1322222222222225</v>
      </c>
      <c r="BI53" s="104">
        <f t="shared" si="109"/>
        <v>0</v>
      </c>
      <c r="BJ53" s="104">
        <f t="shared" si="110"/>
        <v>0</v>
      </c>
      <c r="BK53" s="104">
        <f t="shared" si="111"/>
        <v>6.6840166204986149</v>
      </c>
      <c r="BL53" s="104">
        <f t="shared" si="112"/>
        <v>0</v>
      </c>
      <c r="BM53" s="104">
        <f t="shared" si="113"/>
        <v>0</v>
      </c>
      <c r="BN53" s="104">
        <f t="shared" si="114"/>
        <v>0</v>
      </c>
      <c r="BO53" s="104">
        <f t="shared" si="115"/>
        <v>16.372812500000002</v>
      </c>
      <c r="BP53" s="104">
        <f t="shared" si="116"/>
        <v>20.495555555555555</v>
      </c>
      <c r="BQ53" s="104">
        <f t="shared" si="117"/>
        <v>0</v>
      </c>
      <c r="BR53" s="104">
        <f t="shared" si="118"/>
        <v>0</v>
      </c>
      <c r="BS53" s="105">
        <f t="shared" si="119"/>
        <v>0</v>
      </c>
      <c r="BT53" s="83">
        <f t="shared" si="123"/>
        <v>20.495555555555555</v>
      </c>
      <c r="BU53" s="84">
        <f t="shared" si="123"/>
        <v>16.372812500000002</v>
      </c>
      <c r="BV53" s="84">
        <f t="shared" si="123"/>
        <v>6.6840166204986149</v>
      </c>
      <c r="BW53" s="84">
        <f t="shared" si="123"/>
        <v>6.1322222222222225</v>
      </c>
      <c r="BX53" s="84">
        <f t="shared" si="123"/>
        <v>0</v>
      </c>
      <c r="BY53" s="84">
        <f t="shared" si="123"/>
        <v>0</v>
      </c>
      <c r="BZ53" s="84">
        <f t="shared" si="123"/>
        <v>0</v>
      </c>
      <c r="CA53" s="84">
        <f t="shared" si="123"/>
        <v>0</v>
      </c>
      <c r="CB53" s="84">
        <f t="shared" si="123"/>
        <v>0</v>
      </c>
      <c r="CC53" s="85">
        <f t="shared" si="123"/>
        <v>0</v>
      </c>
      <c r="CD53" s="274" t="str">
        <f t="shared" si="120"/>
        <v>NO!</v>
      </c>
      <c r="CF53" s="275" t="str">
        <f t="shared" si="121"/>
        <v>Under 1400 - 4</v>
      </c>
    </row>
    <row r="54" spans="1:84">
      <c r="A54" s="29">
        <f t="shared" si="80"/>
        <v>45</v>
      </c>
      <c r="B54" s="496" t="s">
        <v>439</v>
      </c>
      <c r="C54" s="30" t="str">
        <f>VLOOKUP(E54,Fasce!$A$3:$B$8,2)</f>
        <v>1800-2000</v>
      </c>
      <c r="D54" s="158">
        <f>IF(C54="--","",COUNTIF($C$10:$C54,C54))</f>
        <v>17</v>
      </c>
      <c r="E54" s="4">
        <f>VLOOKUP(B54,Anagrafica!$B$3:$D$94,3,FALSE)</f>
        <v>1957</v>
      </c>
      <c r="F54" s="361">
        <f t="shared" si="81"/>
        <v>49.626913580246914</v>
      </c>
      <c r="G54" s="268"/>
      <c r="H54" s="265"/>
      <c r="I54" s="265"/>
      <c r="J54" s="265"/>
      <c r="K54" s="265"/>
      <c r="L54" s="265"/>
      <c r="M54" s="265"/>
      <c r="N54" s="265"/>
      <c r="O54" s="265"/>
      <c r="P54" s="359"/>
      <c r="Q54" s="266"/>
      <c r="R54" s="265"/>
      <c r="S54" s="265"/>
      <c r="T54" s="265"/>
      <c r="U54" s="265"/>
      <c r="V54" s="265"/>
      <c r="W54" s="265"/>
      <c r="X54" s="265"/>
      <c r="Y54" s="265"/>
      <c r="Z54" s="269">
        <v>49.626913580246914</v>
      </c>
      <c r="AA54" s="365">
        <f t="shared" si="82"/>
        <v>49.626913580246914</v>
      </c>
      <c r="AB54" s="366">
        <f t="shared" si="83"/>
        <v>0</v>
      </c>
      <c r="AC54" s="367">
        <f t="shared" si="84"/>
        <v>49.626913580246914</v>
      </c>
      <c r="AD54" s="169">
        <f t="shared" si="85"/>
        <v>1</v>
      </c>
      <c r="AE54" s="2"/>
      <c r="AF54" s="164">
        <f t="shared" si="86"/>
        <v>0</v>
      </c>
      <c r="AG54" s="164">
        <f t="shared" si="87"/>
        <v>49.626913580246914</v>
      </c>
      <c r="AH54" s="166" t="str">
        <f t="shared" si="88"/>
        <v>NO!</v>
      </c>
      <c r="AI54" s="133">
        <f t="shared" si="89"/>
        <v>0</v>
      </c>
      <c r="AJ54" s="134">
        <f t="shared" si="90"/>
        <v>0</v>
      </c>
      <c r="AK54" s="134">
        <f t="shared" si="91"/>
        <v>0</v>
      </c>
      <c r="AL54" s="134">
        <f t="shared" si="92"/>
        <v>0</v>
      </c>
      <c r="AM54" s="134">
        <f t="shared" si="93"/>
        <v>0</v>
      </c>
      <c r="AN54" s="134">
        <f t="shared" si="94"/>
        <v>0</v>
      </c>
      <c r="AO54" s="134">
        <f t="shared" si="95"/>
        <v>0</v>
      </c>
      <c r="AP54" s="134">
        <f t="shared" si="96"/>
        <v>0</v>
      </c>
      <c r="AQ54" s="134">
        <f t="shared" si="97"/>
        <v>0</v>
      </c>
      <c r="AR54" s="135">
        <f t="shared" si="98"/>
        <v>0</v>
      </c>
      <c r="AS54" s="56">
        <f t="shared" si="122"/>
        <v>0</v>
      </c>
      <c r="AT54" s="57">
        <f t="shared" si="122"/>
        <v>0</v>
      </c>
      <c r="AU54" s="57">
        <f t="shared" si="122"/>
        <v>0</v>
      </c>
      <c r="AV54" s="57">
        <f t="shared" si="122"/>
        <v>0</v>
      </c>
      <c r="AW54" s="58">
        <f t="shared" si="122"/>
        <v>0</v>
      </c>
      <c r="AX54" s="273" t="str">
        <f t="shared" si="99"/>
        <v>NO!</v>
      </c>
      <c r="AZ54" s="93">
        <f t="shared" si="100"/>
        <v>0</v>
      </c>
      <c r="BA54" s="104">
        <f t="shared" si="101"/>
        <v>0</v>
      </c>
      <c r="BB54" s="104">
        <f t="shared" si="102"/>
        <v>0</v>
      </c>
      <c r="BC54" s="104">
        <f t="shared" si="103"/>
        <v>0</v>
      </c>
      <c r="BD54" s="104">
        <f t="shared" si="104"/>
        <v>0</v>
      </c>
      <c r="BE54" s="104">
        <f t="shared" si="105"/>
        <v>0</v>
      </c>
      <c r="BF54" s="104">
        <f t="shared" si="106"/>
        <v>0</v>
      </c>
      <c r="BG54" s="104">
        <f t="shared" si="107"/>
        <v>0</v>
      </c>
      <c r="BH54" s="104">
        <f t="shared" si="108"/>
        <v>0</v>
      </c>
      <c r="BI54" s="104">
        <f t="shared" si="109"/>
        <v>0</v>
      </c>
      <c r="BJ54" s="104">
        <f t="shared" si="110"/>
        <v>0</v>
      </c>
      <c r="BK54" s="104">
        <f t="shared" si="111"/>
        <v>0</v>
      </c>
      <c r="BL54" s="104">
        <f t="shared" si="112"/>
        <v>0</v>
      </c>
      <c r="BM54" s="104">
        <f t="shared" si="113"/>
        <v>0</v>
      </c>
      <c r="BN54" s="104">
        <f t="shared" si="114"/>
        <v>0</v>
      </c>
      <c r="BO54" s="104">
        <f t="shared" si="115"/>
        <v>0</v>
      </c>
      <c r="BP54" s="104">
        <f t="shared" si="116"/>
        <v>0</v>
      </c>
      <c r="BQ54" s="104">
        <f t="shared" si="117"/>
        <v>0</v>
      </c>
      <c r="BR54" s="104">
        <f t="shared" si="118"/>
        <v>0</v>
      </c>
      <c r="BS54" s="105">
        <f t="shared" si="119"/>
        <v>49.626913580246914</v>
      </c>
      <c r="BT54" s="83">
        <f t="shared" si="123"/>
        <v>49.626913580246914</v>
      </c>
      <c r="BU54" s="84">
        <f t="shared" si="123"/>
        <v>0</v>
      </c>
      <c r="BV54" s="84">
        <f t="shared" si="123"/>
        <v>0</v>
      </c>
      <c r="BW54" s="84">
        <f t="shared" si="123"/>
        <v>0</v>
      </c>
      <c r="BX54" s="84">
        <f t="shared" si="123"/>
        <v>0</v>
      </c>
      <c r="BY54" s="84">
        <f t="shared" si="123"/>
        <v>0</v>
      </c>
      <c r="BZ54" s="84">
        <f t="shared" si="123"/>
        <v>0</v>
      </c>
      <c r="CA54" s="84">
        <f t="shared" si="123"/>
        <v>0</v>
      </c>
      <c r="CB54" s="84">
        <f t="shared" si="123"/>
        <v>0</v>
      </c>
      <c r="CC54" s="85">
        <f t="shared" si="123"/>
        <v>0</v>
      </c>
      <c r="CD54" s="274" t="str">
        <f t="shared" si="120"/>
        <v>NO!</v>
      </c>
      <c r="CF54" s="275" t="str">
        <f t="shared" si="121"/>
        <v>1800-2000 - 1</v>
      </c>
    </row>
    <row r="55" spans="1:84">
      <c r="A55" s="29">
        <f t="shared" si="80"/>
        <v>46</v>
      </c>
      <c r="B55" s="496" t="s">
        <v>437</v>
      </c>
      <c r="C55" s="30" t="str">
        <f>VLOOKUP(E55,Fasce!$A$3:$B$8,2)</f>
        <v>1400-1599</v>
      </c>
      <c r="D55" s="158">
        <f>IF(C55="--","",COUNTIF($C$10:$C55,C55))</f>
        <v>3</v>
      </c>
      <c r="E55" s="4">
        <v>1442</v>
      </c>
      <c r="F55" s="361">
        <f t="shared" si="81"/>
        <v>48.789320987654321</v>
      </c>
      <c r="G55" s="390"/>
      <c r="H55" s="265"/>
      <c r="I55" s="265"/>
      <c r="J55" s="265"/>
      <c r="K55" s="265"/>
      <c r="L55" s="265"/>
      <c r="M55" s="265"/>
      <c r="N55" s="265"/>
      <c r="O55" s="265"/>
      <c r="P55" s="359"/>
      <c r="Q55" s="266"/>
      <c r="R55" s="265"/>
      <c r="S55" s="265"/>
      <c r="T55" s="265"/>
      <c r="U55" s="265">
        <v>0.125</v>
      </c>
      <c r="V55" s="265"/>
      <c r="W55" s="265">
        <v>0.15432098765432098</v>
      </c>
      <c r="X55" s="265"/>
      <c r="Y55" s="265">
        <v>20.919999999999998</v>
      </c>
      <c r="Z55" s="572">
        <v>27.59</v>
      </c>
      <c r="AA55" s="365">
        <f t="shared" si="82"/>
        <v>48.789320987654321</v>
      </c>
      <c r="AB55" s="366">
        <f t="shared" si="83"/>
        <v>0</v>
      </c>
      <c r="AC55" s="367">
        <f t="shared" si="84"/>
        <v>48.789320987654321</v>
      </c>
      <c r="AD55" s="169">
        <f t="shared" si="85"/>
        <v>4</v>
      </c>
      <c r="AE55" s="2"/>
      <c r="AF55" s="164">
        <f t="shared" si="86"/>
        <v>0</v>
      </c>
      <c r="AG55" s="164">
        <f t="shared" si="87"/>
        <v>48.789320987654321</v>
      </c>
      <c r="AH55" s="166" t="str">
        <f t="shared" si="88"/>
        <v>NO!</v>
      </c>
      <c r="AI55" s="133">
        <f t="shared" si="89"/>
        <v>0</v>
      </c>
      <c r="AJ55" s="134">
        <f t="shared" si="90"/>
        <v>0</v>
      </c>
      <c r="AK55" s="134">
        <f t="shared" si="91"/>
        <v>0</v>
      </c>
      <c r="AL55" s="134">
        <f t="shared" si="92"/>
        <v>0</v>
      </c>
      <c r="AM55" s="134">
        <f t="shared" si="93"/>
        <v>0</v>
      </c>
      <c r="AN55" s="134">
        <f t="shared" si="94"/>
        <v>0</v>
      </c>
      <c r="AO55" s="134">
        <f t="shared" si="95"/>
        <v>0</v>
      </c>
      <c r="AP55" s="134">
        <f t="shared" si="96"/>
        <v>0</v>
      </c>
      <c r="AQ55" s="134">
        <f t="shared" si="97"/>
        <v>0</v>
      </c>
      <c r="AR55" s="135">
        <f t="shared" si="98"/>
        <v>0</v>
      </c>
      <c r="AS55" s="56">
        <f t="shared" si="122"/>
        <v>0</v>
      </c>
      <c r="AT55" s="57">
        <f t="shared" si="122"/>
        <v>0</v>
      </c>
      <c r="AU55" s="57">
        <f t="shared" si="122"/>
        <v>0</v>
      </c>
      <c r="AV55" s="57">
        <f t="shared" si="122"/>
        <v>0</v>
      </c>
      <c r="AW55" s="58">
        <f t="shared" si="122"/>
        <v>0</v>
      </c>
      <c r="AX55" s="273" t="str">
        <f t="shared" si="99"/>
        <v>NO!</v>
      </c>
      <c r="AZ55" s="93">
        <f t="shared" si="100"/>
        <v>0</v>
      </c>
      <c r="BA55" s="104">
        <f t="shared" si="101"/>
        <v>0</v>
      </c>
      <c r="BB55" s="104">
        <f t="shared" si="102"/>
        <v>0</v>
      </c>
      <c r="BC55" s="104">
        <f t="shared" si="103"/>
        <v>0</v>
      </c>
      <c r="BD55" s="104">
        <f t="shared" si="104"/>
        <v>0</v>
      </c>
      <c r="BE55" s="104">
        <f t="shared" si="105"/>
        <v>0</v>
      </c>
      <c r="BF55" s="104">
        <f t="shared" si="106"/>
        <v>0</v>
      </c>
      <c r="BG55" s="104">
        <f t="shared" si="107"/>
        <v>0</v>
      </c>
      <c r="BH55" s="104">
        <f t="shared" si="108"/>
        <v>0</v>
      </c>
      <c r="BI55" s="104">
        <f t="shared" si="109"/>
        <v>0</v>
      </c>
      <c r="BJ55" s="104">
        <f t="shared" si="110"/>
        <v>0</v>
      </c>
      <c r="BK55" s="104">
        <f t="shared" si="111"/>
        <v>0</v>
      </c>
      <c r="BL55" s="104">
        <f t="shared" si="112"/>
        <v>0</v>
      </c>
      <c r="BM55" s="104">
        <f t="shared" si="113"/>
        <v>0</v>
      </c>
      <c r="BN55" s="104">
        <f t="shared" si="114"/>
        <v>0.125</v>
      </c>
      <c r="BO55" s="104">
        <f t="shared" si="115"/>
        <v>0</v>
      </c>
      <c r="BP55" s="104">
        <f t="shared" si="116"/>
        <v>0.15432098765432098</v>
      </c>
      <c r="BQ55" s="104">
        <f t="shared" si="117"/>
        <v>0</v>
      </c>
      <c r="BR55" s="104">
        <f t="shared" si="118"/>
        <v>20.919999999999998</v>
      </c>
      <c r="BS55" s="105">
        <f t="shared" si="119"/>
        <v>27.59</v>
      </c>
      <c r="BT55" s="83">
        <f t="shared" si="123"/>
        <v>27.59</v>
      </c>
      <c r="BU55" s="84">
        <f t="shared" si="123"/>
        <v>20.919999999999998</v>
      </c>
      <c r="BV55" s="84">
        <f t="shared" si="123"/>
        <v>0.15432098765432098</v>
      </c>
      <c r="BW55" s="84">
        <f t="shared" si="123"/>
        <v>0.125</v>
      </c>
      <c r="BX55" s="84">
        <f t="shared" si="123"/>
        <v>0</v>
      </c>
      <c r="BY55" s="84">
        <f t="shared" si="123"/>
        <v>0</v>
      </c>
      <c r="BZ55" s="84">
        <f t="shared" si="123"/>
        <v>0</v>
      </c>
      <c r="CA55" s="84">
        <f t="shared" si="123"/>
        <v>0</v>
      </c>
      <c r="CB55" s="84">
        <f t="shared" si="123"/>
        <v>0</v>
      </c>
      <c r="CC55" s="85">
        <f t="shared" si="123"/>
        <v>0</v>
      </c>
      <c r="CD55" s="274" t="str">
        <f t="shared" si="120"/>
        <v>NO!</v>
      </c>
      <c r="CF55" s="275" t="str">
        <f t="shared" si="121"/>
        <v>1400-1599 - 4</v>
      </c>
    </row>
    <row r="56" spans="1:84">
      <c r="A56" s="29">
        <f t="shared" si="80"/>
        <v>47</v>
      </c>
      <c r="B56" s="496" t="s">
        <v>255</v>
      </c>
      <c r="C56" s="30" t="str">
        <f>VLOOKUP(E56,Fasce!$A$3:$B$8,2)</f>
        <v>1600-1799</v>
      </c>
      <c r="D56" s="158">
        <f>IF(C56="--","",COUNTIF($C$10:$C56,C56))</f>
        <v>14</v>
      </c>
      <c r="E56" s="4">
        <f>VLOOKUP(B56,Anagrafica!$B$3:$D$94,3,FALSE)</f>
        <v>1767</v>
      </c>
      <c r="F56" s="361">
        <f t="shared" si="81"/>
        <v>47.105798816568047</v>
      </c>
      <c r="G56" s="390"/>
      <c r="H56" s="265"/>
      <c r="I56" s="265">
        <v>47.105798816568047</v>
      </c>
      <c r="J56" s="265"/>
      <c r="K56" s="265"/>
      <c r="L56" s="265"/>
      <c r="M56" s="265"/>
      <c r="N56" s="265"/>
      <c r="O56" s="265"/>
      <c r="P56" s="265"/>
      <c r="Q56" s="266"/>
      <c r="R56" s="265"/>
      <c r="S56" s="265"/>
      <c r="T56" s="265"/>
      <c r="U56" s="265"/>
      <c r="V56" s="265"/>
      <c r="W56" s="265"/>
      <c r="X56" s="265"/>
      <c r="Y56" s="265"/>
      <c r="Z56" s="269"/>
      <c r="AA56" s="365">
        <f t="shared" si="82"/>
        <v>47.105798816568047</v>
      </c>
      <c r="AB56" s="366">
        <f t="shared" si="83"/>
        <v>47.105798816568047</v>
      </c>
      <c r="AC56" s="367">
        <f t="shared" si="84"/>
        <v>47.105798816568047</v>
      </c>
      <c r="AD56" s="169">
        <f t="shared" si="85"/>
        <v>1</v>
      </c>
      <c r="AE56" s="2"/>
      <c r="AF56" s="164">
        <f t="shared" si="86"/>
        <v>47.105798816568047</v>
      </c>
      <c r="AG56" s="164">
        <f t="shared" si="87"/>
        <v>47.105798816568047</v>
      </c>
      <c r="AH56" s="166" t="str">
        <f t="shared" si="88"/>
        <v>NO!</v>
      </c>
      <c r="AI56" s="133">
        <f t="shared" si="89"/>
        <v>0</v>
      </c>
      <c r="AJ56" s="134">
        <f t="shared" si="90"/>
        <v>0</v>
      </c>
      <c r="AK56" s="134">
        <f t="shared" si="91"/>
        <v>47.105798816568047</v>
      </c>
      <c r="AL56" s="134">
        <f t="shared" si="92"/>
        <v>0</v>
      </c>
      <c r="AM56" s="134">
        <f t="shared" si="93"/>
        <v>0</v>
      </c>
      <c r="AN56" s="134">
        <f t="shared" si="94"/>
        <v>0</v>
      </c>
      <c r="AO56" s="134">
        <f t="shared" si="95"/>
        <v>0</v>
      </c>
      <c r="AP56" s="134">
        <f t="shared" si="96"/>
        <v>0</v>
      </c>
      <c r="AQ56" s="134">
        <f t="shared" si="97"/>
        <v>0</v>
      </c>
      <c r="AR56" s="135">
        <f t="shared" si="98"/>
        <v>0</v>
      </c>
      <c r="AS56" s="56">
        <f t="shared" si="122"/>
        <v>47.105798816568047</v>
      </c>
      <c r="AT56" s="57">
        <f t="shared" si="122"/>
        <v>0</v>
      </c>
      <c r="AU56" s="57">
        <f t="shared" si="122"/>
        <v>0</v>
      </c>
      <c r="AV56" s="57">
        <f t="shared" si="122"/>
        <v>0</v>
      </c>
      <c r="AW56" s="58">
        <f t="shared" si="122"/>
        <v>0</v>
      </c>
      <c r="AX56" s="273" t="str">
        <f t="shared" si="99"/>
        <v>NO!</v>
      </c>
      <c r="AZ56" s="93">
        <f t="shared" si="100"/>
        <v>0</v>
      </c>
      <c r="BA56" s="104">
        <f t="shared" si="101"/>
        <v>0</v>
      </c>
      <c r="BB56" s="104">
        <f t="shared" si="102"/>
        <v>47.105798816568047</v>
      </c>
      <c r="BC56" s="104">
        <f t="shared" si="103"/>
        <v>0</v>
      </c>
      <c r="BD56" s="104">
        <f t="shared" si="104"/>
        <v>0</v>
      </c>
      <c r="BE56" s="104">
        <f t="shared" si="105"/>
        <v>0</v>
      </c>
      <c r="BF56" s="104">
        <f t="shared" si="106"/>
        <v>0</v>
      </c>
      <c r="BG56" s="104">
        <f t="shared" si="107"/>
        <v>0</v>
      </c>
      <c r="BH56" s="104">
        <f t="shared" si="108"/>
        <v>0</v>
      </c>
      <c r="BI56" s="104">
        <f t="shared" si="109"/>
        <v>0</v>
      </c>
      <c r="BJ56" s="104">
        <f t="shared" si="110"/>
        <v>0</v>
      </c>
      <c r="BK56" s="104">
        <f t="shared" si="111"/>
        <v>0</v>
      </c>
      <c r="BL56" s="104">
        <f t="shared" si="112"/>
        <v>0</v>
      </c>
      <c r="BM56" s="104">
        <f t="shared" si="113"/>
        <v>0</v>
      </c>
      <c r="BN56" s="104">
        <f t="shared" si="114"/>
        <v>0</v>
      </c>
      <c r="BO56" s="104">
        <f t="shared" si="115"/>
        <v>0</v>
      </c>
      <c r="BP56" s="104">
        <f t="shared" si="116"/>
        <v>0</v>
      </c>
      <c r="BQ56" s="104">
        <f t="shared" si="117"/>
        <v>0</v>
      </c>
      <c r="BR56" s="104">
        <f t="shared" si="118"/>
        <v>0</v>
      </c>
      <c r="BS56" s="105">
        <f t="shared" si="119"/>
        <v>0</v>
      </c>
      <c r="BT56" s="83">
        <f t="shared" si="123"/>
        <v>47.105798816568047</v>
      </c>
      <c r="BU56" s="84">
        <f t="shared" si="123"/>
        <v>0</v>
      </c>
      <c r="BV56" s="84">
        <f t="shared" si="123"/>
        <v>0</v>
      </c>
      <c r="BW56" s="84">
        <f t="shared" si="123"/>
        <v>0</v>
      </c>
      <c r="BX56" s="84">
        <f t="shared" si="123"/>
        <v>0</v>
      </c>
      <c r="BY56" s="84">
        <f t="shared" si="123"/>
        <v>0</v>
      </c>
      <c r="BZ56" s="84">
        <f t="shared" si="123"/>
        <v>0</v>
      </c>
      <c r="CA56" s="84">
        <f t="shared" si="123"/>
        <v>0</v>
      </c>
      <c r="CB56" s="84">
        <f t="shared" si="123"/>
        <v>0</v>
      </c>
      <c r="CC56" s="85">
        <f t="shared" si="123"/>
        <v>0</v>
      </c>
      <c r="CD56" s="274" t="str">
        <f t="shared" si="120"/>
        <v>NO!</v>
      </c>
      <c r="CF56" s="275" t="str">
        <f t="shared" si="121"/>
        <v>1600-1799 - 1</v>
      </c>
    </row>
    <row r="57" spans="1:84">
      <c r="A57" s="29">
        <f t="shared" si="80"/>
        <v>48</v>
      </c>
      <c r="B57" s="496" t="s">
        <v>233</v>
      </c>
      <c r="C57" s="30" t="str">
        <f>VLOOKUP(E57,Fasce!$A$3:$B$8,2)</f>
        <v>1600-1799</v>
      </c>
      <c r="D57" s="158">
        <f>IF(C57="--","",COUNTIF($C$10:$C57,C57))</f>
        <v>15</v>
      </c>
      <c r="E57" s="4">
        <f>VLOOKUP(B57,Anagrafica!$B$3:$D$94,3,FALSE)</f>
        <v>1611</v>
      </c>
      <c r="F57" s="361">
        <f t="shared" si="81"/>
        <v>47.013166089965402</v>
      </c>
      <c r="G57" s="390">
        <v>12.18</v>
      </c>
      <c r="H57" s="265"/>
      <c r="I57" s="265"/>
      <c r="J57" s="265"/>
      <c r="K57" s="265"/>
      <c r="L57" s="265">
        <v>16.868166089965399</v>
      </c>
      <c r="M57" s="265"/>
      <c r="N57" s="265"/>
      <c r="O57" s="265"/>
      <c r="P57" s="359"/>
      <c r="Q57" s="266"/>
      <c r="R57" s="265"/>
      <c r="S57" s="265"/>
      <c r="T57" s="265"/>
      <c r="U57" s="265">
        <v>17.965</v>
      </c>
      <c r="V57" s="265"/>
      <c r="W57" s="265"/>
      <c r="X57" s="265"/>
      <c r="Y57" s="265"/>
      <c r="Z57" s="269"/>
      <c r="AA57" s="365">
        <f t="shared" si="82"/>
        <v>47.013166089965395</v>
      </c>
      <c r="AB57" s="366">
        <f t="shared" si="83"/>
        <v>29.048166089965399</v>
      </c>
      <c r="AC57" s="367">
        <f t="shared" si="84"/>
        <v>47.013166089965402</v>
      </c>
      <c r="AD57" s="169">
        <f t="shared" si="85"/>
        <v>3</v>
      </c>
      <c r="AE57" s="2"/>
      <c r="AF57" s="164">
        <f t="shared" si="86"/>
        <v>29.048166089965399</v>
      </c>
      <c r="AG57" s="164">
        <f t="shared" si="87"/>
        <v>47.013166089965402</v>
      </c>
      <c r="AH57" s="166" t="str">
        <f t="shared" si="88"/>
        <v>NO!</v>
      </c>
      <c r="AI57" s="133">
        <f t="shared" si="89"/>
        <v>12.18</v>
      </c>
      <c r="AJ57" s="134">
        <f t="shared" si="90"/>
        <v>0</v>
      </c>
      <c r="AK57" s="134">
        <f t="shared" si="91"/>
        <v>0</v>
      </c>
      <c r="AL57" s="134">
        <f t="shared" si="92"/>
        <v>0</v>
      </c>
      <c r="AM57" s="134">
        <f t="shared" si="93"/>
        <v>0</v>
      </c>
      <c r="AN57" s="134">
        <f t="shared" si="94"/>
        <v>16.868166089965399</v>
      </c>
      <c r="AO57" s="134">
        <f t="shared" si="95"/>
        <v>0</v>
      </c>
      <c r="AP57" s="134">
        <f t="shared" si="96"/>
        <v>0</v>
      </c>
      <c r="AQ57" s="134">
        <f t="shared" si="97"/>
        <v>0</v>
      </c>
      <c r="AR57" s="135">
        <f t="shared" si="98"/>
        <v>0</v>
      </c>
      <c r="AS57" s="56">
        <f t="shared" si="122"/>
        <v>16.868166089965399</v>
      </c>
      <c r="AT57" s="57">
        <f t="shared" si="122"/>
        <v>12.18</v>
      </c>
      <c r="AU57" s="57">
        <f t="shared" si="122"/>
        <v>0</v>
      </c>
      <c r="AV57" s="57">
        <f t="shared" si="122"/>
        <v>0</v>
      </c>
      <c r="AW57" s="58">
        <f t="shared" si="122"/>
        <v>0</v>
      </c>
      <c r="AX57" s="273" t="str">
        <f t="shared" si="99"/>
        <v>NO!</v>
      </c>
      <c r="AZ57" s="93">
        <f t="shared" si="100"/>
        <v>12.18</v>
      </c>
      <c r="BA57" s="104">
        <f t="shared" si="101"/>
        <v>0</v>
      </c>
      <c r="BB57" s="104">
        <f t="shared" si="102"/>
        <v>0</v>
      </c>
      <c r="BC57" s="104">
        <f t="shared" si="103"/>
        <v>0</v>
      </c>
      <c r="BD57" s="104">
        <f t="shared" si="104"/>
        <v>0</v>
      </c>
      <c r="BE57" s="104">
        <f t="shared" si="105"/>
        <v>16.868166089965399</v>
      </c>
      <c r="BF57" s="104">
        <f t="shared" si="106"/>
        <v>0</v>
      </c>
      <c r="BG57" s="104">
        <f t="shared" si="107"/>
        <v>0</v>
      </c>
      <c r="BH57" s="104">
        <f t="shared" si="108"/>
        <v>0</v>
      </c>
      <c r="BI57" s="104">
        <f t="shared" si="109"/>
        <v>0</v>
      </c>
      <c r="BJ57" s="104">
        <f t="shared" si="110"/>
        <v>0</v>
      </c>
      <c r="BK57" s="104">
        <f t="shared" si="111"/>
        <v>0</v>
      </c>
      <c r="BL57" s="104">
        <f t="shared" si="112"/>
        <v>0</v>
      </c>
      <c r="BM57" s="104">
        <f t="shared" si="113"/>
        <v>0</v>
      </c>
      <c r="BN57" s="104">
        <f t="shared" si="114"/>
        <v>17.965</v>
      </c>
      <c r="BO57" s="104">
        <f t="shared" si="115"/>
        <v>0</v>
      </c>
      <c r="BP57" s="104">
        <f t="shared" si="116"/>
        <v>0</v>
      </c>
      <c r="BQ57" s="104">
        <f t="shared" si="117"/>
        <v>0</v>
      </c>
      <c r="BR57" s="104">
        <f t="shared" si="118"/>
        <v>0</v>
      </c>
      <c r="BS57" s="105">
        <f t="shared" si="119"/>
        <v>0</v>
      </c>
      <c r="BT57" s="83">
        <f t="shared" si="123"/>
        <v>17.965</v>
      </c>
      <c r="BU57" s="84">
        <f t="shared" si="123"/>
        <v>16.868166089965399</v>
      </c>
      <c r="BV57" s="84">
        <f t="shared" si="123"/>
        <v>12.18</v>
      </c>
      <c r="BW57" s="84">
        <f t="shared" si="123"/>
        <v>0</v>
      </c>
      <c r="BX57" s="84">
        <f t="shared" si="123"/>
        <v>0</v>
      </c>
      <c r="BY57" s="84">
        <f t="shared" si="123"/>
        <v>0</v>
      </c>
      <c r="BZ57" s="84">
        <f t="shared" si="123"/>
        <v>0</v>
      </c>
      <c r="CA57" s="84">
        <f t="shared" si="123"/>
        <v>0</v>
      </c>
      <c r="CB57" s="84">
        <f t="shared" si="123"/>
        <v>0</v>
      </c>
      <c r="CC57" s="85">
        <f t="shared" si="123"/>
        <v>0</v>
      </c>
      <c r="CD57" s="274" t="str">
        <f t="shared" si="120"/>
        <v>NO!</v>
      </c>
      <c r="CF57" s="275" t="str">
        <f t="shared" si="121"/>
        <v>1600-1799 - 3</v>
      </c>
    </row>
    <row r="58" spans="1:84">
      <c r="A58" s="29">
        <f t="shared" si="80"/>
        <v>49</v>
      </c>
      <c r="B58" s="496" t="s">
        <v>427</v>
      </c>
      <c r="C58" s="30" t="str">
        <f>VLOOKUP(E58,Fasce!$A$3:$B$8,2)</f>
        <v>1800-2000</v>
      </c>
      <c r="D58" s="158">
        <f>IF(C58="--","",COUNTIF($C$10:$C58,C58))</f>
        <v>18</v>
      </c>
      <c r="E58" s="4">
        <f>VLOOKUP(B58,Anagrafica!$B$3:$D$94,3,FALSE)</f>
        <v>1801</v>
      </c>
      <c r="F58" s="361">
        <f t="shared" si="81"/>
        <v>46.754999999999995</v>
      </c>
      <c r="G58" s="390"/>
      <c r="H58" s="265"/>
      <c r="I58" s="265"/>
      <c r="J58" s="265"/>
      <c r="K58" s="265"/>
      <c r="L58" s="265"/>
      <c r="M58" s="265"/>
      <c r="N58" s="265"/>
      <c r="O58" s="265"/>
      <c r="P58" s="359"/>
      <c r="Q58" s="266"/>
      <c r="R58" s="265"/>
      <c r="S58" s="265"/>
      <c r="T58" s="265"/>
      <c r="U58" s="265"/>
      <c r="V58" s="265">
        <v>46.754999999999995</v>
      </c>
      <c r="W58" s="265"/>
      <c r="X58" s="265"/>
      <c r="Y58" s="265"/>
      <c r="Z58" s="269"/>
      <c r="AA58" s="365">
        <f t="shared" si="82"/>
        <v>46.754999999999995</v>
      </c>
      <c r="AB58" s="366">
        <f t="shared" si="83"/>
        <v>0</v>
      </c>
      <c r="AC58" s="367">
        <f t="shared" si="84"/>
        <v>46.754999999999995</v>
      </c>
      <c r="AD58" s="169">
        <f t="shared" si="85"/>
        <v>1</v>
      </c>
      <c r="AE58" s="2"/>
      <c r="AF58" s="164">
        <f t="shared" si="86"/>
        <v>0</v>
      </c>
      <c r="AG58" s="164">
        <f t="shared" si="87"/>
        <v>46.754999999999995</v>
      </c>
      <c r="AH58" s="166" t="str">
        <f t="shared" si="88"/>
        <v>NO!</v>
      </c>
      <c r="AI58" s="133">
        <f t="shared" si="89"/>
        <v>0</v>
      </c>
      <c r="AJ58" s="134">
        <f t="shared" si="90"/>
        <v>0</v>
      </c>
      <c r="AK58" s="134">
        <f t="shared" si="91"/>
        <v>0</v>
      </c>
      <c r="AL58" s="134">
        <f t="shared" si="92"/>
        <v>0</v>
      </c>
      <c r="AM58" s="134">
        <f t="shared" si="93"/>
        <v>0</v>
      </c>
      <c r="AN58" s="134">
        <f t="shared" si="94"/>
        <v>0</v>
      </c>
      <c r="AO58" s="134">
        <f t="shared" si="95"/>
        <v>0</v>
      </c>
      <c r="AP58" s="134">
        <f t="shared" si="96"/>
        <v>0</v>
      </c>
      <c r="AQ58" s="134">
        <f t="shared" si="97"/>
        <v>0</v>
      </c>
      <c r="AR58" s="135">
        <f t="shared" si="98"/>
        <v>0</v>
      </c>
      <c r="AS58" s="56">
        <f t="shared" si="122"/>
        <v>0</v>
      </c>
      <c r="AT58" s="57">
        <f t="shared" si="122"/>
        <v>0</v>
      </c>
      <c r="AU58" s="57">
        <f t="shared" si="122"/>
        <v>0</v>
      </c>
      <c r="AV58" s="57">
        <f t="shared" si="122"/>
        <v>0</v>
      </c>
      <c r="AW58" s="58">
        <f t="shared" si="122"/>
        <v>0</v>
      </c>
      <c r="AX58" s="273" t="str">
        <f t="shared" si="99"/>
        <v>NO!</v>
      </c>
      <c r="AZ58" s="93">
        <f t="shared" si="100"/>
        <v>0</v>
      </c>
      <c r="BA58" s="104">
        <f t="shared" si="101"/>
        <v>0</v>
      </c>
      <c r="BB58" s="104">
        <f t="shared" si="102"/>
        <v>0</v>
      </c>
      <c r="BC58" s="104">
        <f t="shared" si="103"/>
        <v>0</v>
      </c>
      <c r="BD58" s="104">
        <f t="shared" si="104"/>
        <v>0</v>
      </c>
      <c r="BE58" s="104">
        <f t="shared" si="105"/>
        <v>0</v>
      </c>
      <c r="BF58" s="104">
        <f t="shared" si="106"/>
        <v>0</v>
      </c>
      <c r="BG58" s="104">
        <f t="shared" si="107"/>
        <v>0</v>
      </c>
      <c r="BH58" s="104">
        <f t="shared" si="108"/>
        <v>0</v>
      </c>
      <c r="BI58" s="104">
        <f t="shared" si="109"/>
        <v>0</v>
      </c>
      <c r="BJ58" s="104">
        <f t="shared" si="110"/>
        <v>0</v>
      </c>
      <c r="BK58" s="104">
        <f t="shared" si="111"/>
        <v>0</v>
      </c>
      <c r="BL58" s="104">
        <f t="shared" si="112"/>
        <v>0</v>
      </c>
      <c r="BM58" s="104">
        <f t="shared" si="113"/>
        <v>0</v>
      </c>
      <c r="BN58" s="104">
        <f t="shared" si="114"/>
        <v>0</v>
      </c>
      <c r="BO58" s="104">
        <f t="shared" si="115"/>
        <v>46.754999999999995</v>
      </c>
      <c r="BP58" s="104">
        <f t="shared" si="116"/>
        <v>0</v>
      </c>
      <c r="BQ58" s="104">
        <f t="shared" si="117"/>
        <v>0</v>
      </c>
      <c r="BR58" s="104">
        <f t="shared" si="118"/>
        <v>0</v>
      </c>
      <c r="BS58" s="105">
        <f t="shared" si="119"/>
        <v>0</v>
      </c>
      <c r="BT58" s="83">
        <f t="shared" si="123"/>
        <v>46.754999999999995</v>
      </c>
      <c r="BU58" s="84">
        <f t="shared" si="123"/>
        <v>0</v>
      </c>
      <c r="BV58" s="84">
        <f t="shared" si="123"/>
        <v>0</v>
      </c>
      <c r="BW58" s="84">
        <f t="shared" si="123"/>
        <v>0</v>
      </c>
      <c r="BX58" s="84">
        <f t="shared" si="123"/>
        <v>0</v>
      </c>
      <c r="BY58" s="84">
        <f t="shared" si="123"/>
        <v>0</v>
      </c>
      <c r="BZ58" s="84">
        <f t="shared" si="123"/>
        <v>0</v>
      </c>
      <c r="CA58" s="84">
        <f t="shared" si="123"/>
        <v>0</v>
      </c>
      <c r="CB58" s="84">
        <f t="shared" si="123"/>
        <v>0</v>
      </c>
      <c r="CC58" s="85">
        <f t="shared" si="123"/>
        <v>0</v>
      </c>
      <c r="CD58" s="274" t="str">
        <f t="shared" si="120"/>
        <v>NO!</v>
      </c>
      <c r="CF58" s="275" t="str">
        <f t="shared" si="121"/>
        <v>1800-2000 - 1</v>
      </c>
    </row>
    <row r="59" spans="1:84">
      <c r="A59" s="29">
        <f t="shared" si="80"/>
        <v>50</v>
      </c>
      <c r="B59" s="496" t="s">
        <v>300</v>
      </c>
      <c r="C59" s="30" t="str">
        <f>VLOOKUP(E59,Fasce!$A$3:$B$8,2)</f>
        <v>Under 1400</v>
      </c>
      <c r="D59" s="158">
        <f>IF(C59="--","",COUNTIF($C$10:$C59,C59))</f>
        <v>9</v>
      </c>
      <c r="E59" s="4">
        <f>VLOOKUP(B59,Anagrafica!$B$3:$D$94,3,FALSE)</f>
        <v>1399</v>
      </c>
      <c r="F59" s="361">
        <f t="shared" si="81"/>
        <v>45.448888888888888</v>
      </c>
      <c r="G59" s="268"/>
      <c r="H59" s="265"/>
      <c r="I59" s="265"/>
      <c r="J59" s="265"/>
      <c r="K59" s="265"/>
      <c r="L59" s="265"/>
      <c r="M59" s="265"/>
      <c r="N59" s="265"/>
      <c r="O59" s="404">
        <v>45.448888888888888</v>
      </c>
      <c r="P59" s="359"/>
      <c r="Q59" s="266"/>
      <c r="R59" s="265"/>
      <c r="S59" s="265"/>
      <c r="T59" s="265"/>
      <c r="U59" s="265"/>
      <c r="V59" s="265"/>
      <c r="W59" s="265"/>
      <c r="X59" s="265"/>
      <c r="Y59" s="265"/>
      <c r="Z59" s="269"/>
      <c r="AA59" s="365">
        <f t="shared" si="82"/>
        <v>45.448888888888888</v>
      </c>
      <c r="AB59" s="366">
        <f t="shared" si="83"/>
        <v>45.448888888888888</v>
      </c>
      <c r="AC59" s="367">
        <f t="shared" si="84"/>
        <v>45.448888888888888</v>
      </c>
      <c r="AD59" s="169">
        <f t="shared" si="85"/>
        <v>1</v>
      </c>
      <c r="AE59" s="2"/>
      <c r="AF59" s="164">
        <f t="shared" si="86"/>
        <v>45.448888888888888</v>
      </c>
      <c r="AG59" s="164">
        <f t="shared" si="87"/>
        <v>45.448888888888888</v>
      </c>
      <c r="AH59" s="166" t="str">
        <f t="shared" si="88"/>
        <v>NO!</v>
      </c>
      <c r="AI59" s="133">
        <f t="shared" si="89"/>
        <v>0</v>
      </c>
      <c r="AJ59" s="134">
        <f t="shared" si="90"/>
        <v>0</v>
      </c>
      <c r="AK59" s="134">
        <f t="shared" si="91"/>
        <v>0</v>
      </c>
      <c r="AL59" s="134">
        <f t="shared" si="92"/>
        <v>0</v>
      </c>
      <c r="AM59" s="134">
        <f t="shared" si="93"/>
        <v>0</v>
      </c>
      <c r="AN59" s="134">
        <f t="shared" si="94"/>
        <v>0</v>
      </c>
      <c r="AO59" s="134">
        <f t="shared" si="95"/>
        <v>0</v>
      </c>
      <c r="AP59" s="134">
        <f t="shared" si="96"/>
        <v>0</v>
      </c>
      <c r="AQ59" s="134">
        <f t="shared" si="97"/>
        <v>45.448888888888888</v>
      </c>
      <c r="AR59" s="135">
        <f t="shared" si="98"/>
        <v>0</v>
      </c>
      <c r="AS59" s="56">
        <f t="shared" si="122"/>
        <v>45.448888888888888</v>
      </c>
      <c r="AT59" s="57">
        <f t="shared" si="122"/>
        <v>0</v>
      </c>
      <c r="AU59" s="57">
        <f t="shared" si="122"/>
        <v>0</v>
      </c>
      <c r="AV59" s="57">
        <f t="shared" si="122"/>
        <v>0</v>
      </c>
      <c r="AW59" s="58">
        <f t="shared" si="122"/>
        <v>0</v>
      </c>
      <c r="AX59" s="273" t="str">
        <f t="shared" si="99"/>
        <v>NO!</v>
      </c>
      <c r="AZ59" s="93">
        <f t="shared" si="100"/>
        <v>0</v>
      </c>
      <c r="BA59" s="104">
        <f t="shared" si="101"/>
        <v>0</v>
      </c>
      <c r="BB59" s="104">
        <f t="shared" si="102"/>
        <v>0</v>
      </c>
      <c r="BC59" s="104">
        <f t="shared" si="103"/>
        <v>0</v>
      </c>
      <c r="BD59" s="104">
        <f t="shared" si="104"/>
        <v>0</v>
      </c>
      <c r="BE59" s="104">
        <f t="shared" si="105"/>
        <v>0</v>
      </c>
      <c r="BF59" s="104">
        <f t="shared" si="106"/>
        <v>0</v>
      </c>
      <c r="BG59" s="104">
        <f t="shared" si="107"/>
        <v>0</v>
      </c>
      <c r="BH59" s="104">
        <f t="shared" si="108"/>
        <v>45.448888888888888</v>
      </c>
      <c r="BI59" s="104">
        <f t="shared" si="109"/>
        <v>0</v>
      </c>
      <c r="BJ59" s="104">
        <f t="shared" si="110"/>
        <v>0</v>
      </c>
      <c r="BK59" s="104">
        <f t="shared" si="111"/>
        <v>0</v>
      </c>
      <c r="BL59" s="104">
        <f t="shared" si="112"/>
        <v>0</v>
      </c>
      <c r="BM59" s="104">
        <f t="shared" si="113"/>
        <v>0</v>
      </c>
      <c r="BN59" s="104">
        <f t="shared" si="114"/>
        <v>0</v>
      </c>
      <c r="BO59" s="104">
        <f t="shared" si="115"/>
        <v>0</v>
      </c>
      <c r="BP59" s="104">
        <f t="shared" si="116"/>
        <v>0</v>
      </c>
      <c r="BQ59" s="104">
        <f t="shared" si="117"/>
        <v>0</v>
      </c>
      <c r="BR59" s="104">
        <f t="shared" si="118"/>
        <v>0</v>
      </c>
      <c r="BS59" s="105">
        <f t="shared" si="119"/>
        <v>0</v>
      </c>
      <c r="BT59" s="83">
        <f t="shared" si="123"/>
        <v>45.448888888888888</v>
      </c>
      <c r="BU59" s="84">
        <f t="shared" si="123"/>
        <v>0</v>
      </c>
      <c r="BV59" s="84">
        <f t="shared" si="123"/>
        <v>0</v>
      </c>
      <c r="BW59" s="84">
        <f t="shared" si="123"/>
        <v>0</v>
      </c>
      <c r="BX59" s="84">
        <f t="shared" si="123"/>
        <v>0</v>
      </c>
      <c r="BY59" s="84">
        <f t="shared" si="123"/>
        <v>0</v>
      </c>
      <c r="BZ59" s="84">
        <f t="shared" si="123"/>
        <v>0</v>
      </c>
      <c r="CA59" s="84">
        <f t="shared" si="123"/>
        <v>0</v>
      </c>
      <c r="CB59" s="84">
        <f t="shared" si="123"/>
        <v>0</v>
      </c>
      <c r="CC59" s="85">
        <f t="shared" si="123"/>
        <v>0</v>
      </c>
      <c r="CD59" s="274" t="str">
        <f t="shared" si="120"/>
        <v>NO!</v>
      </c>
      <c r="CF59" s="275" t="str">
        <f t="shared" si="121"/>
        <v>Under 1400 - 1</v>
      </c>
    </row>
    <row r="60" spans="1:84">
      <c r="A60" s="29">
        <f t="shared" si="80"/>
        <v>51</v>
      </c>
      <c r="B60" s="496" t="s">
        <v>295</v>
      </c>
      <c r="C60" s="30" t="str">
        <f>VLOOKUP(E60,Fasce!$A$3:$B$8,2)</f>
        <v>1800-2000</v>
      </c>
      <c r="D60" s="158">
        <f>IF(C60="--","",COUNTIF($C$10:$C60,C60))</f>
        <v>19</v>
      </c>
      <c r="E60" s="4">
        <f>VLOOKUP(B60,Anagrafica!$B$3:$D$94,3,FALSE)</f>
        <v>1933</v>
      </c>
      <c r="F60" s="361">
        <f t="shared" si="81"/>
        <v>42.662222222222226</v>
      </c>
      <c r="G60" s="268"/>
      <c r="H60" s="265"/>
      <c r="I60" s="265"/>
      <c r="J60" s="265"/>
      <c r="K60" s="265"/>
      <c r="L60" s="265"/>
      <c r="M60" s="265"/>
      <c r="N60" s="265">
        <v>42.662222222222226</v>
      </c>
      <c r="O60" s="265"/>
      <c r="P60" s="359"/>
      <c r="Q60" s="266"/>
      <c r="R60" s="265"/>
      <c r="S60" s="265"/>
      <c r="T60" s="265"/>
      <c r="U60" s="265"/>
      <c r="V60" s="265"/>
      <c r="W60" s="265"/>
      <c r="X60" s="265"/>
      <c r="Y60" s="265"/>
      <c r="Z60" s="269"/>
      <c r="AA60" s="365">
        <f t="shared" si="82"/>
        <v>42.662222222222226</v>
      </c>
      <c r="AB60" s="366">
        <f t="shared" si="83"/>
        <v>42.662222222222226</v>
      </c>
      <c r="AC60" s="367">
        <f t="shared" si="84"/>
        <v>42.662222222222226</v>
      </c>
      <c r="AD60" s="169">
        <f t="shared" si="85"/>
        <v>1</v>
      </c>
      <c r="AE60" s="2"/>
      <c r="AF60" s="164">
        <f t="shared" si="86"/>
        <v>42.662222222222226</v>
      </c>
      <c r="AG60" s="164">
        <f t="shared" si="87"/>
        <v>42.662222222222226</v>
      </c>
      <c r="AH60" s="166" t="str">
        <f t="shared" si="88"/>
        <v>NO!</v>
      </c>
      <c r="AI60" s="133">
        <f t="shared" si="89"/>
        <v>0</v>
      </c>
      <c r="AJ60" s="134">
        <f t="shared" si="90"/>
        <v>0</v>
      </c>
      <c r="AK60" s="134">
        <f t="shared" si="91"/>
        <v>0</v>
      </c>
      <c r="AL60" s="134">
        <f t="shared" si="92"/>
        <v>0</v>
      </c>
      <c r="AM60" s="134">
        <f t="shared" si="93"/>
        <v>0</v>
      </c>
      <c r="AN60" s="134">
        <f t="shared" si="94"/>
        <v>0</v>
      </c>
      <c r="AO60" s="134">
        <f t="shared" si="95"/>
        <v>0</v>
      </c>
      <c r="AP60" s="134">
        <f t="shared" si="96"/>
        <v>42.662222222222226</v>
      </c>
      <c r="AQ60" s="134">
        <f t="shared" si="97"/>
        <v>0</v>
      </c>
      <c r="AR60" s="135">
        <f t="shared" si="98"/>
        <v>0</v>
      </c>
      <c r="AS60" s="56">
        <f t="shared" ref="AS60:AW69" si="124">LARGE($AI60:$AR60,AS$9)</f>
        <v>42.662222222222226</v>
      </c>
      <c r="AT60" s="57">
        <f t="shared" si="124"/>
        <v>0</v>
      </c>
      <c r="AU60" s="57">
        <f t="shared" si="124"/>
        <v>0</v>
      </c>
      <c r="AV60" s="57">
        <f t="shared" si="124"/>
        <v>0</v>
      </c>
      <c r="AW60" s="58">
        <f t="shared" si="124"/>
        <v>0</v>
      </c>
      <c r="AX60" s="273" t="str">
        <f t="shared" si="99"/>
        <v>NO!</v>
      </c>
      <c r="AZ60" s="93">
        <f t="shared" si="100"/>
        <v>0</v>
      </c>
      <c r="BA60" s="104">
        <f t="shared" si="101"/>
        <v>0</v>
      </c>
      <c r="BB60" s="104">
        <f t="shared" si="102"/>
        <v>0</v>
      </c>
      <c r="BC60" s="104">
        <f t="shared" si="103"/>
        <v>0</v>
      </c>
      <c r="BD60" s="104">
        <f t="shared" si="104"/>
        <v>0</v>
      </c>
      <c r="BE60" s="104">
        <f t="shared" si="105"/>
        <v>0</v>
      </c>
      <c r="BF60" s="104">
        <f t="shared" si="106"/>
        <v>0</v>
      </c>
      <c r="BG60" s="104">
        <f t="shared" si="107"/>
        <v>42.662222222222226</v>
      </c>
      <c r="BH60" s="104">
        <f t="shared" si="108"/>
        <v>0</v>
      </c>
      <c r="BI60" s="104">
        <f t="shared" si="109"/>
        <v>0</v>
      </c>
      <c r="BJ60" s="104">
        <f t="shared" si="110"/>
        <v>0</v>
      </c>
      <c r="BK60" s="104">
        <f t="shared" si="111"/>
        <v>0</v>
      </c>
      <c r="BL60" s="104">
        <f t="shared" si="112"/>
        <v>0</v>
      </c>
      <c r="BM60" s="104">
        <f t="shared" si="113"/>
        <v>0</v>
      </c>
      <c r="BN60" s="104">
        <f t="shared" si="114"/>
        <v>0</v>
      </c>
      <c r="BO60" s="104">
        <f t="shared" si="115"/>
        <v>0</v>
      </c>
      <c r="BP60" s="104">
        <f t="shared" si="116"/>
        <v>0</v>
      </c>
      <c r="BQ60" s="104">
        <f t="shared" si="117"/>
        <v>0</v>
      </c>
      <c r="BR60" s="104">
        <f t="shared" si="118"/>
        <v>0</v>
      </c>
      <c r="BS60" s="105">
        <f t="shared" si="119"/>
        <v>0</v>
      </c>
      <c r="BT60" s="83">
        <f t="shared" ref="BT60:CC69" si="125">LARGE($AZ60:$BS60,BT$9)</f>
        <v>42.662222222222226</v>
      </c>
      <c r="BU60" s="84">
        <f t="shared" si="125"/>
        <v>0</v>
      </c>
      <c r="BV60" s="84">
        <f t="shared" si="125"/>
        <v>0</v>
      </c>
      <c r="BW60" s="84">
        <f t="shared" si="125"/>
        <v>0</v>
      </c>
      <c r="BX60" s="84">
        <f t="shared" si="125"/>
        <v>0</v>
      </c>
      <c r="BY60" s="84">
        <f t="shared" si="125"/>
        <v>0</v>
      </c>
      <c r="BZ60" s="84">
        <f t="shared" si="125"/>
        <v>0</v>
      </c>
      <c r="CA60" s="84">
        <f t="shared" si="125"/>
        <v>0</v>
      </c>
      <c r="CB60" s="84">
        <f t="shared" si="125"/>
        <v>0</v>
      </c>
      <c r="CC60" s="85">
        <f t="shared" si="125"/>
        <v>0</v>
      </c>
      <c r="CD60" s="274" t="str">
        <f t="shared" si="120"/>
        <v>NO!</v>
      </c>
      <c r="CF60" s="275" t="str">
        <f t="shared" si="121"/>
        <v>1800-2000 - 1</v>
      </c>
    </row>
    <row r="61" spans="1:84">
      <c r="A61" s="29">
        <f t="shared" si="80"/>
        <v>52</v>
      </c>
      <c r="B61" s="496" t="s">
        <v>337</v>
      </c>
      <c r="C61" s="30" t="str">
        <f>VLOOKUP(E61,Fasce!$A$3:$B$8,2)</f>
        <v>Under 1400</v>
      </c>
      <c r="D61" s="158">
        <f>IF(C61="--","",COUNTIF($C$10:$C61,C61))</f>
        <v>10</v>
      </c>
      <c r="E61" s="4">
        <f>VLOOKUP(B61,Anagrafica!$B$3:$D$94,3,FALSE)</f>
        <v>1399</v>
      </c>
      <c r="F61" s="361">
        <f t="shared" si="81"/>
        <v>42.25</v>
      </c>
      <c r="G61" s="268"/>
      <c r="H61" s="265"/>
      <c r="I61" s="265"/>
      <c r="J61" s="265"/>
      <c r="K61" s="265"/>
      <c r="L61" s="265"/>
      <c r="M61" s="265"/>
      <c r="N61" s="265"/>
      <c r="O61" s="265"/>
      <c r="P61" s="359"/>
      <c r="Q61" s="266"/>
      <c r="R61" s="265"/>
      <c r="S61" s="265"/>
      <c r="T61" s="265"/>
      <c r="U61" s="404">
        <v>42.25</v>
      </c>
      <c r="V61" s="265"/>
      <c r="W61" s="265"/>
      <c r="X61" s="265"/>
      <c r="Y61" s="265"/>
      <c r="Z61" s="269"/>
      <c r="AA61" s="365">
        <f t="shared" si="82"/>
        <v>42.25</v>
      </c>
      <c r="AB61" s="366">
        <f t="shared" si="83"/>
        <v>0</v>
      </c>
      <c r="AC61" s="367">
        <f t="shared" si="84"/>
        <v>42.25</v>
      </c>
      <c r="AD61" s="169">
        <f t="shared" si="85"/>
        <v>1</v>
      </c>
      <c r="AE61" s="2"/>
      <c r="AF61" s="164">
        <f t="shared" si="86"/>
        <v>0</v>
      </c>
      <c r="AG61" s="164">
        <f t="shared" si="87"/>
        <v>42.25</v>
      </c>
      <c r="AH61" s="166" t="str">
        <f t="shared" si="88"/>
        <v>NO!</v>
      </c>
      <c r="AI61" s="133">
        <f t="shared" si="89"/>
        <v>0</v>
      </c>
      <c r="AJ61" s="134">
        <f t="shared" si="90"/>
        <v>0</v>
      </c>
      <c r="AK61" s="134">
        <f t="shared" si="91"/>
        <v>0</v>
      </c>
      <c r="AL61" s="134">
        <f t="shared" si="92"/>
        <v>0</v>
      </c>
      <c r="AM61" s="134">
        <f t="shared" si="93"/>
        <v>0</v>
      </c>
      <c r="AN61" s="134">
        <f t="shared" si="94"/>
        <v>0</v>
      </c>
      <c r="AO61" s="134">
        <f t="shared" si="95"/>
        <v>0</v>
      </c>
      <c r="AP61" s="134">
        <f t="shared" si="96"/>
        <v>0</v>
      </c>
      <c r="AQ61" s="134">
        <f t="shared" si="97"/>
        <v>0</v>
      </c>
      <c r="AR61" s="135">
        <f t="shared" si="98"/>
        <v>0</v>
      </c>
      <c r="AS61" s="56">
        <f t="shared" si="124"/>
        <v>0</v>
      </c>
      <c r="AT61" s="57">
        <f t="shared" si="124"/>
        <v>0</v>
      </c>
      <c r="AU61" s="57">
        <f t="shared" si="124"/>
        <v>0</v>
      </c>
      <c r="AV61" s="57">
        <f t="shared" si="124"/>
        <v>0</v>
      </c>
      <c r="AW61" s="58">
        <f t="shared" si="124"/>
        <v>0</v>
      </c>
      <c r="AX61" s="273" t="str">
        <f t="shared" si="99"/>
        <v>NO!</v>
      </c>
      <c r="AZ61" s="93">
        <f t="shared" si="100"/>
        <v>0</v>
      </c>
      <c r="BA61" s="104">
        <f t="shared" si="101"/>
        <v>0</v>
      </c>
      <c r="BB61" s="104">
        <f t="shared" si="102"/>
        <v>0</v>
      </c>
      <c r="BC61" s="104">
        <f t="shared" si="103"/>
        <v>0</v>
      </c>
      <c r="BD61" s="104">
        <f t="shared" si="104"/>
        <v>0</v>
      </c>
      <c r="BE61" s="104">
        <f t="shared" si="105"/>
        <v>0</v>
      </c>
      <c r="BF61" s="104">
        <f t="shared" si="106"/>
        <v>0</v>
      </c>
      <c r="BG61" s="104">
        <f t="shared" si="107"/>
        <v>0</v>
      </c>
      <c r="BH61" s="104">
        <f t="shared" si="108"/>
        <v>0</v>
      </c>
      <c r="BI61" s="104">
        <f t="shared" si="109"/>
        <v>0</v>
      </c>
      <c r="BJ61" s="104">
        <f t="shared" si="110"/>
        <v>0</v>
      </c>
      <c r="BK61" s="104">
        <f t="shared" si="111"/>
        <v>0</v>
      </c>
      <c r="BL61" s="104">
        <f t="shared" si="112"/>
        <v>0</v>
      </c>
      <c r="BM61" s="104">
        <f t="shared" si="113"/>
        <v>0</v>
      </c>
      <c r="BN61" s="104">
        <f t="shared" si="114"/>
        <v>42.25</v>
      </c>
      <c r="BO61" s="104">
        <f t="shared" si="115"/>
        <v>0</v>
      </c>
      <c r="BP61" s="104">
        <f t="shared" si="116"/>
        <v>0</v>
      </c>
      <c r="BQ61" s="104">
        <f t="shared" si="117"/>
        <v>0</v>
      </c>
      <c r="BR61" s="104">
        <f t="shared" si="118"/>
        <v>0</v>
      </c>
      <c r="BS61" s="105">
        <f t="shared" si="119"/>
        <v>0</v>
      </c>
      <c r="BT61" s="83">
        <f t="shared" si="125"/>
        <v>42.25</v>
      </c>
      <c r="BU61" s="84">
        <f t="shared" si="125"/>
        <v>0</v>
      </c>
      <c r="BV61" s="84">
        <f t="shared" si="125"/>
        <v>0</v>
      </c>
      <c r="BW61" s="84">
        <f t="shared" si="125"/>
        <v>0</v>
      </c>
      <c r="BX61" s="84">
        <f t="shared" si="125"/>
        <v>0</v>
      </c>
      <c r="BY61" s="84">
        <f t="shared" si="125"/>
        <v>0</v>
      </c>
      <c r="BZ61" s="84">
        <f t="shared" si="125"/>
        <v>0</v>
      </c>
      <c r="CA61" s="84">
        <f t="shared" si="125"/>
        <v>0</v>
      </c>
      <c r="CB61" s="84">
        <f t="shared" si="125"/>
        <v>0</v>
      </c>
      <c r="CC61" s="85">
        <f t="shared" si="125"/>
        <v>0</v>
      </c>
      <c r="CD61" s="274" t="str">
        <f t="shared" si="120"/>
        <v>NO!</v>
      </c>
      <c r="CF61" s="275" t="str">
        <f t="shared" si="121"/>
        <v>Under 1400 - 1</v>
      </c>
    </row>
    <row r="62" spans="1:84">
      <c r="A62" s="29">
        <f t="shared" si="80"/>
        <v>53</v>
      </c>
      <c r="B62" s="496" t="s">
        <v>321</v>
      </c>
      <c r="C62" s="30" t="str">
        <f>VLOOKUP(E62,Fasce!$A$3:$B$8,2)</f>
        <v>Under 1400</v>
      </c>
      <c r="D62" s="158">
        <f>IF(C62="--","",COUNTIF($C$10:$C62,C62))</f>
        <v>11</v>
      </c>
      <c r="E62" s="4">
        <f>VLOOKUP(B62,Anagrafica!$B$3:$D$94,3,FALSE)</f>
        <v>1399</v>
      </c>
      <c r="F62" s="361">
        <f t="shared" si="81"/>
        <v>41.608723653705013</v>
      </c>
      <c r="G62" s="268"/>
      <c r="H62" s="265"/>
      <c r="I62" s="265">
        <v>7.3964497041420121E-2</v>
      </c>
      <c r="J62" s="265"/>
      <c r="K62" s="265"/>
      <c r="L62" s="265"/>
      <c r="M62" s="265"/>
      <c r="N62" s="265"/>
      <c r="O62" s="265"/>
      <c r="P62" s="359"/>
      <c r="Q62" s="266"/>
      <c r="R62" s="265">
        <v>18.506703601108036</v>
      </c>
      <c r="S62" s="265"/>
      <c r="T62" s="265"/>
      <c r="U62" s="265">
        <v>16.579999999999998</v>
      </c>
      <c r="V62" s="265">
        <v>6.3612500000000001</v>
      </c>
      <c r="W62" s="265"/>
      <c r="X62" s="265">
        <v>8.6805555555555552E-2</v>
      </c>
      <c r="Y62" s="265"/>
      <c r="Z62" s="269"/>
      <c r="AA62" s="365">
        <f t="shared" si="82"/>
        <v>41.608723653705013</v>
      </c>
      <c r="AB62" s="366">
        <f t="shared" si="83"/>
        <v>7.3964497041420121E-2</v>
      </c>
      <c r="AC62" s="367">
        <f t="shared" si="84"/>
        <v>41.608723653705013</v>
      </c>
      <c r="AD62" s="169">
        <f t="shared" si="85"/>
        <v>5</v>
      </c>
      <c r="AE62" s="2"/>
      <c r="AF62" s="164">
        <f t="shared" si="86"/>
        <v>7.3964497041420121E-2</v>
      </c>
      <c r="AG62" s="164">
        <f t="shared" si="87"/>
        <v>41.608723653705013</v>
      </c>
      <c r="AH62" s="166" t="str">
        <f t="shared" si="88"/>
        <v>NO!</v>
      </c>
      <c r="AI62" s="133">
        <f t="shared" si="89"/>
        <v>0</v>
      </c>
      <c r="AJ62" s="134">
        <f t="shared" si="90"/>
        <v>0</v>
      </c>
      <c r="AK62" s="134">
        <f t="shared" si="91"/>
        <v>7.3964497041420121E-2</v>
      </c>
      <c r="AL62" s="134">
        <f t="shared" si="92"/>
        <v>0</v>
      </c>
      <c r="AM62" s="134">
        <f t="shared" si="93"/>
        <v>0</v>
      </c>
      <c r="AN62" s="134">
        <f t="shared" si="94"/>
        <v>0</v>
      </c>
      <c r="AO62" s="134">
        <f t="shared" si="95"/>
        <v>0</v>
      </c>
      <c r="AP62" s="134">
        <f t="shared" si="96"/>
        <v>0</v>
      </c>
      <c r="AQ62" s="134">
        <f t="shared" si="97"/>
        <v>0</v>
      </c>
      <c r="AR62" s="135">
        <f t="shared" si="98"/>
        <v>0</v>
      </c>
      <c r="AS62" s="56">
        <f t="shared" si="124"/>
        <v>7.3964497041420121E-2</v>
      </c>
      <c r="AT62" s="57">
        <f t="shared" si="124"/>
        <v>0</v>
      </c>
      <c r="AU62" s="57">
        <f t="shared" si="124"/>
        <v>0</v>
      </c>
      <c r="AV62" s="57">
        <f t="shared" si="124"/>
        <v>0</v>
      </c>
      <c r="AW62" s="58">
        <f t="shared" si="124"/>
        <v>0</v>
      </c>
      <c r="AX62" s="273" t="str">
        <f t="shared" si="99"/>
        <v>NO!</v>
      </c>
      <c r="AZ62" s="93">
        <f t="shared" si="100"/>
        <v>0</v>
      </c>
      <c r="BA62" s="104">
        <f t="shared" si="101"/>
        <v>0</v>
      </c>
      <c r="BB62" s="104">
        <f t="shared" si="102"/>
        <v>7.3964497041420121E-2</v>
      </c>
      <c r="BC62" s="104">
        <f t="shared" si="103"/>
        <v>0</v>
      </c>
      <c r="BD62" s="104">
        <f t="shared" si="104"/>
        <v>0</v>
      </c>
      <c r="BE62" s="104">
        <f t="shared" si="105"/>
        <v>0</v>
      </c>
      <c r="BF62" s="104">
        <f t="shared" si="106"/>
        <v>0</v>
      </c>
      <c r="BG62" s="104">
        <f t="shared" si="107"/>
        <v>0</v>
      </c>
      <c r="BH62" s="104">
        <f t="shared" si="108"/>
        <v>0</v>
      </c>
      <c r="BI62" s="104">
        <f t="shared" si="109"/>
        <v>0</v>
      </c>
      <c r="BJ62" s="104">
        <f t="shared" si="110"/>
        <v>0</v>
      </c>
      <c r="BK62" s="104">
        <f t="shared" si="111"/>
        <v>18.506703601108036</v>
      </c>
      <c r="BL62" s="104">
        <f t="shared" si="112"/>
        <v>0</v>
      </c>
      <c r="BM62" s="104">
        <f t="shared" si="113"/>
        <v>0</v>
      </c>
      <c r="BN62" s="104">
        <f t="shared" si="114"/>
        <v>16.579999999999998</v>
      </c>
      <c r="BO62" s="104">
        <f t="shared" si="115"/>
        <v>6.3612500000000001</v>
      </c>
      <c r="BP62" s="104">
        <f t="shared" si="116"/>
        <v>0</v>
      </c>
      <c r="BQ62" s="104">
        <f t="shared" si="117"/>
        <v>8.6805555555555552E-2</v>
      </c>
      <c r="BR62" s="104">
        <f t="shared" si="118"/>
        <v>0</v>
      </c>
      <c r="BS62" s="105">
        <f t="shared" si="119"/>
        <v>0</v>
      </c>
      <c r="BT62" s="83">
        <f t="shared" si="125"/>
        <v>18.506703601108036</v>
      </c>
      <c r="BU62" s="84">
        <f t="shared" si="125"/>
        <v>16.579999999999998</v>
      </c>
      <c r="BV62" s="84">
        <f t="shared" si="125"/>
        <v>6.3612500000000001</v>
      </c>
      <c r="BW62" s="84">
        <f t="shared" si="125"/>
        <v>8.6805555555555552E-2</v>
      </c>
      <c r="BX62" s="84">
        <f t="shared" si="125"/>
        <v>7.3964497041420121E-2</v>
      </c>
      <c r="BY62" s="84">
        <f t="shared" si="125"/>
        <v>0</v>
      </c>
      <c r="BZ62" s="84">
        <f t="shared" si="125"/>
        <v>0</v>
      </c>
      <c r="CA62" s="84">
        <f t="shared" si="125"/>
        <v>0</v>
      </c>
      <c r="CB62" s="84">
        <f t="shared" si="125"/>
        <v>0</v>
      </c>
      <c r="CC62" s="85">
        <f t="shared" si="125"/>
        <v>0</v>
      </c>
      <c r="CD62" s="274" t="str">
        <f t="shared" si="120"/>
        <v>NO!</v>
      </c>
      <c r="CF62" s="275" t="str">
        <f t="shared" si="121"/>
        <v>Under 1400 - 5</v>
      </c>
    </row>
    <row r="63" spans="1:84">
      <c r="A63" s="29">
        <f t="shared" si="80"/>
        <v>54</v>
      </c>
      <c r="B63" s="496" t="s">
        <v>431</v>
      </c>
      <c r="C63" s="30" t="str">
        <f>VLOOKUP(E63,Fasce!$A$3:$B$8,2)</f>
        <v>1400-1599</v>
      </c>
      <c r="D63" s="158">
        <f>IF(C63="--","",COUNTIF($C$10:$C63,C63))</f>
        <v>4</v>
      </c>
      <c r="E63" s="4">
        <f>VLOOKUP(B63,Anagrafica!$B$3:$D$94,3,FALSE)</f>
        <v>1563</v>
      </c>
      <c r="F63" s="361">
        <f t="shared" si="81"/>
        <v>39.863472222222228</v>
      </c>
      <c r="G63" s="390"/>
      <c r="H63" s="265"/>
      <c r="I63" s="265"/>
      <c r="J63" s="265"/>
      <c r="K63" s="265"/>
      <c r="L63" s="265"/>
      <c r="M63" s="265"/>
      <c r="N63" s="265"/>
      <c r="O63" s="265"/>
      <c r="P63" s="359"/>
      <c r="Q63" s="266"/>
      <c r="R63" s="265"/>
      <c r="S63" s="265"/>
      <c r="T63" s="265"/>
      <c r="U63" s="265"/>
      <c r="V63" s="265"/>
      <c r="W63" s="265"/>
      <c r="X63" s="265">
        <v>25.663472222222225</v>
      </c>
      <c r="Y63" s="265">
        <v>14.2</v>
      </c>
      <c r="Z63" s="269"/>
      <c r="AA63" s="365">
        <f t="shared" si="82"/>
        <v>39.863472222222228</v>
      </c>
      <c r="AB63" s="366">
        <f t="shared" si="83"/>
        <v>0</v>
      </c>
      <c r="AC63" s="367">
        <f t="shared" si="84"/>
        <v>39.863472222222228</v>
      </c>
      <c r="AD63" s="169">
        <f t="shared" si="85"/>
        <v>2</v>
      </c>
      <c r="AE63" s="2"/>
      <c r="AF63" s="164">
        <f t="shared" si="86"/>
        <v>0</v>
      </c>
      <c r="AG63" s="164">
        <f t="shared" si="87"/>
        <v>39.863472222222228</v>
      </c>
      <c r="AH63" s="166" t="str">
        <f t="shared" si="88"/>
        <v>NO!</v>
      </c>
      <c r="AI63" s="133">
        <f t="shared" si="89"/>
        <v>0</v>
      </c>
      <c r="AJ63" s="134">
        <f t="shared" si="90"/>
        <v>0</v>
      </c>
      <c r="AK63" s="134">
        <f t="shared" si="91"/>
        <v>0</v>
      </c>
      <c r="AL63" s="134">
        <f t="shared" si="92"/>
        <v>0</v>
      </c>
      <c r="AM63" s="134">
        <f t="shared" si="93"/>
        <v>0</v>
      </c>
      <c r="AN63" s="134">
        <f t="shared" si="94"/>
        <v>0</v>
      </c>
      <c r="AO63" s="134">
        <f t="shared" si="95"/>
        <v>0</v>
      </c>
      <c r="AP63" s="134">
        <f t="shared" si="96"/>
        <v>0</v>
      </c>
      <c r="AQ63" s="134">
        <f t="shared" si="97"/>
        <v>0</v>
      </c>
      <c r="AR63" s="135">
        <f t="shared" si="98"/>
        <v>0</v>
      </c>
      <c r="AS63" s="56">
        <f t="shared" si="124"/>
        <v>0</v>
      </c>
      <c r="AT63" s="57">
        <f t="shared" si="124"/>
        <v>0</v>
      </c>
      <c r="AU63" s="57">
        <f t="shared" si="124"/>
        <v>0</v>
      </c>
      <c r="AV63" s="57">
        <f t="shared" si="124"/>
        <v>0</v>
      </c>
      <c r="AW63" s="58">
        <f t="shared" si="124"/>
        <v>0</v>
      </c>
      <c r="AX63" s="273" t="str">
        <f t="shared" si="99"/>
        <v>NO!</v>
      </c>
      <c r="AZ63" s="93">
        <f t="shared" si="100"/>
        <v>0</v>
      </c>
      <c r="BA63" s="104">
        <f t="shared" si="101"/>
        <v>0</v>
      </c>
      <c r="BB63" s="104">
        <f t="shared" si="102"/>
        <v>0</v>
      </c>
      <c r="BC63" s="104">
        <f t="shared" si="103"/>
        <v>0</v>
      </c>
      <c r="BD63" s="104">
        <f t="shared" si="104"/>
        <v>0</v>
      </c>
      <c r="BE63" s="104">
        <f t="shared" si="105"/>
        <v>0</v>
      </c>
      <c r="BF63" s="104">
        <f t="shared" si="106"/>
        <v>0</v>
      </c>
      <c r="BG63" s="104">
        <f t="shared" si="107"/>
        <v>0</v>
      </c>
      <c r="BH63" s="104">
        <f t="shared" si="108"/>
        <v>0</v>
      </c>
      <c r="BI63" s="104">
        <f t="shared" si="109"/>
        <v>0</v>
      </c>
      <c r="BJ63" s="104">
        <f t="shared" si="110"/>
        <v>0</v>
      </c>
      <c r="BK63" s="104">
        <f t="shared" si="111"/>
        <v>0</v>
      </c>
      <c r="BL63" s="104">
        <f t="shared" si="112"/>
        <v>0</v>
      </c>
      <c r="BM63" s="104">
        <f t="shared" si="113"/>
        <v>0</v>
      </c>
      <c r="BN63" s="104">
        <f t="shared" si="114"/>
        <v>0</v>
      </c>
      <c r="BO63" s="104">
        <f t="shared" si="115"/>
        <v>0</v>
      </c>
      <c r="BP63" s="104">
        <f t="shared" si="116"/>
        <v>0</v>
      </c>
      <c r="BQ63" s="104">
        <f t="shared" si="117"/>
        <v>25.663472222222225</v>
      </c>
      <c r="BR63" s="104">
        <f t="shared" si="118"/>
        <v>14.2</v>
      </c>
      <c r="BS63" s="105">
        <f t="shared" si="119"/>
        <v>0</v>
      </c>
      <c r="BT63" s="83">
        <f t="shared" si="125"/>
        <v>25.663472222222225</v>
      </c>
      <c r="BU63" s="84">
        <f t="shared" si="125"/>
        <v>14.2</v>
      </c>
      <c r="BV63" s="84">
        <f t="shared" si="125"/>
        <v>0</v>
      </c>
      <c r="BW63" s="84">
        <f t="shared" si="125"/>
        <v>0</v>
      </c>
      <c r="BX63" s="84">
        <f t="shared" si="125"/>
        <v>0</v>
      </c>
      <c r="BY63" s="84">
        <f t="shared" si="125"/>
        <v>0</v>
      </c>
      <c r="BZ63" s="84">
        <f t="shared" si="125"/>
        <v>0</v>
      </c>
      <c r="CA63" s="84">
        <f t="shared" si="125"/>
        <v>0</v>
      </c>
      <c r="CB63" s="84">
        <f t="shared" si="125"/>
        <v>0</v>
      </c>
      <c r="CC63" s="85">
        <f t="shared" si="125"/>
        <v>0</v>
      </c>
      <c r="CD63" s="274" t="str">
        <f t="shared" si="120"/>
        <v>NO!</v>
      </c>
      <c r="CF63" s="275" t="str">
        <f t="shared" si="121"/>
        <v>1400-1599 - 2</v>
      </c>
    </row>
    <row r="64" spans="1:84">
      <c r="A64" s="29">
        <f t="shared" si="80"/>
        <v>55</v>
      </c>
      <c r="B64" s="496" t="s">
        <v>298</v>
      </c>
      <c r="C64" s="30" t="str">
        <f>VLOOKUP(E64,Fasce!$A$3:$B$8,2)</f>
        <v>1800-2000</v>
      </c>
      <c r="D64" s="158">
        <f>IF(C64="--","",COUNTIF($C$10:$C64,C64))</f>
        <v>20</v>
      </c>
      <c r="E64" s="4">
        <f>VLOOKUP(B64,Anagrafica!$B$3:$D$94,3,FALSE)</f>
        <v>1988</v>
      </c>
      <c r="F64" s="361">
        <f t="shared" si="81"/>
        <v>36.47</v>
      </c>
      <c r="G64" s="268"/>
      <c r="H64" s="265"/>
      <c r="I64" s="265"/>
      <c r="J64" s="265"/>
      <c r="K64" s="265"/>
      <c r="L64" s="265"/>
      <c r="M64" s="265"/>
      <c r="N64" s="265"/>
      <c r="O64" s="265">
        <v>36.47</v>
      </c>
      <c r="P64" s="359"/>
      <c r="Q64" s="266"/>
      <c r="R64" s="265"/>
      <c r="S64" s="265"/>
      <c r="T64" s="265"/>
      <c r="U64" s="265"/>
      <c r="V64" s="265"/>
      <c r="W64" s="265"/>
      <c r="X64" s="265"/>
      <c r="Y64" s="265"/>
      <c r="Z64" s="269"/>
      <c r="AA64" s="365">
        <f t="shared" si="82"/>
        <v>36.47</v>
      </c>
      <c r="AB64" s="366">
        <f t="shared" si="83"/>
        <v>36.47</v>
      </c>
      <c r="AC64" s="367">
        <f t="shared" si="84"/>
        <v>36.47</v>
      </c>
      <c r="AD64" s="169">
        <f t="shared" si="85"/>
        <v>1</v>
      </c>
      <c r="AE64" s="2"/>
      <c r="AF64" s="164">
        <f t="shared" si="86"/>
        <v>36.47</v>
      </c>
      <c r="AG64" s="164">
        <f t="shared" si="87"/>
        <v>36.47</v>
      </c>
      <c r="AH64" s="166" t="str">
        <f t="shared" si="88"/>
        <v>NO!</v>
      </c>
      <c r="AI64" s="133">
        <f t="shared" si="89"/>
        <v>0</v>
      </c>
      <c r="AJ64" s="134">
        <f t="shared" si="90"/>
        <v>0</v>
      </c>
      <c r="AK64" s="134">
        <f t="shared" si="91"/>
        <v>0</v>
      </c>
      <c r="AL64" s="134">
        <f t="shared" si="92"/>
        <v>0</v>
      </c>
      <c r="AM64" s="134">
        <f t="shared" si="93"/>
        <v>0</v>
      </c>
      <c r="AN64" s="134">
        <f t="shared" si="94"/>
        <v>0</v>
      </c>
      <c r="AO64" s="134">
        <f t="shared" si="95"/>
        <v>0</v>
      </c>
      <c r="AP64" s="134">
        <f t="shared" si="96"/>
        <v>0</v>
      </c>
      <c r="AQ64" s="134">
        <f t="shared" si="97"/>
        <v>36.47</v>
      </c>
      <c r="AR64" s="135">
        <f t="shared" si="98"/>
        <v>0</v>
      </c>
      <c r="AS64" s="56">
        <f t="shared" si="124"/>
        <v>36.47</v>
      </c>
      <c r="AT64" s="57">
        <f t="shared" si="124"/>
        <v>0</v>
      </c>
      <c r="AU64" s="57">
        <f t="shared" si="124"/>
        <v>0</v>
      </c>
      <c r="AV64" s="57">
        <f t="shared" si="124"/>
        <v>0</v>
      </c>
      <c r="AW64" s="58">
        <f t="shared" si="124"/>
        <v>0</v>
      </c>
      <c r="AX64" s="273" t="str">
        <f t="shared" si="99"/>
        <v>NO!</v>
      </c>
      <c r="AZ64" s="93">
        <f t="shared" si="100"/>
        <v>0</v>
      </c>
      <c r="BA64" s="104">
        <f t="shared" si="101"/>
        <v>0</v>
      </c>
      <c r="BB64" s="104">
        <f t="shared" si="102"/>
        <v>0</v>
      </c>
      <c r="BC64" s="104">
        <f t="shared" si="103"/>
        <v>0</v>
      </c>
      <c r="BD64" s="104">
        <f t="shared" si="104"/>
        <v>0</v>
      </c>
      <c r="BE64" s="104">
        <f t="shared" si="105"/>
        <v>0</v>
      </c>
      <c r="BF64" s="104">
        <f t="shared" si="106"/>
        <v>0</v>
      </c>
      <c r="BG64" s="104">
        <f t="shared" si="107"/>
        <v>0</v>
      </c>
      <c r="BH64" s="104">
        <f t="shared" si="108"/>
        <v>36.47</v>
      </c>
      <c r="BI64" s="104">
        <f t="shared" si="109"/>
        <v>0</v>
      </c>
      <c r="BJ64" s="104">
        <f t="shared" si="110"/>
        <v>0</v>
      </c>
      <c r="BK64" s="104">
        <f t="shared" si="111"/>
        <v>0</v>
      </c>
      <c r="BL64" s="104">
        <f t="shared" si="112"/>
        <v>0</v>
      </c>
      <c r="BM64" s="104">
        <f t="shared" si="113"/>
        <v>0</v>
      </c>
      <c r="BN64" s="104">
        <f t="shared" si="114"/>
        <v>0</v>
      </c>
      <c r="BO64" s="104">
        <f t="shared" si="115"/>
        <v>0</v>
      </c>
      <c r="BP64" s="104">
        <f t="shared" si="116"/>
        <v>0</v>
      </c>
      <c r="BQ64" s="104">
        <f t="shared" si="117"/>
        <v>0</v>
      </c>
      <c r="BR64" s="104">
        <f t="shared" si="118"/>
        <v>0</v>
      </c>
      <c r="BS64" s="105">
        <f t="shared" si="119"/>
        <v>0</v>
      </c>
      <c r="BT64" s="83">
        <f t="shared" si="125"/>
        <v>36.47</v>
      </c>
      <c r="BU64" s="84">
        <f t="shared" si="125"/>
        <v>0</v>
      </c>
      <c r="BV64" s="84">
        <f t="shared" si="125"/>
        <v>0</v>
      </c>
      <c r="BW64" s="84">
        <f t="shared" si="125"/>
        <v>0</v>
      </c>
      <c r="BX64" s="84">
        <f t="shared" si="125"/>
        <v>0</v>
      </c>
      <c r="BY64" s="84">
        <f t="shared" si="125"/>
        <v>0</v>
      </c>
      <c r="BZ64" s="84">
        <f t="shared" si="125"/>
        <v>0</v>
      </c>
      <c r="CA64" s="84">
        <f t="shared" si="125"/>
        <v>0</v>
      </c>
      <c r="CB64" s="84">
        <f t="shared" si="125"/>
        <v>0</v>
      </c>
      <c r="CC64" s="85">
        <f t="shared" si="125"/>
        <v>0</v>
      </c>
      <c r="CD64" s="274" t="str">
        <f t="shared" si="120"/>
        <v>NO!</v>
      </c>
      <c r="CF64" s="275" t="str">
        <f t="shared" si="121"/>
        <v>1800-2000 - 1</v>
      </c>
    </row>
    <row r="65" spans="1:84">
      <c r="A65" s="29">
        <f t="shared" si="80"/>
        <v>56</v>
      </c>
      <c r="B65" s="496" t="s">
        <v>320</v>
      </c>
      <c r="C65" s="30" t="str">
        <f>VLOOKUP(E65,Fasce!$A$3:$B$8,2)</f>
        <v>Under 1400</v>
      </c>
      <c r="D65" s="158">
        <f>IF(C65="--","",COUNTIF($C$10:$C65,C65))</f>
        <v>12</v>
      </c>
      <c r="E65" s="4">
        <f>VLOOKUP(B65,Anagrafica!$B$3:$D$94,3,FALSE)</f>
        <v>1399</v>
      </c>
      <c r="F65" s="361">
        <f t="shared" si="81"/>
        <v>34.489002770083104</v>
      </c>
      <c r="G65" s="268"/>
      <c r="H65" s="265"/>
      <c r="I65" s="265"/>
      <c r="J65" s="265"/>
      <c r="K65" s="265"/>
      <c r="L65" s="265"/>
      <c r="M65" s="265"/>
      <c r="N65" s="265"/>
      <c r="O65" s="265"/>
      <c r="P65" s="359"/>
      <c r="Q65" s="266"/>
      <c r="R65" s="404">
        <v>34.489002770083104</v>
      </c>
      <c r="S65" s="265"/>
      <c r="T65" s="265"/>
      <c r="U65" s="265"/>
      <c r="V65" s="265"/>
      <c r="W65" s="265"/>
      <c r="X65" s="265"/>
      <c r="Y65" s="265"/>
      <c r="Z65" s="269"/>
      <c r="AA65" s="365">
        <f t="shared" si="82"/>
        <v>34.489002770083104</v>
      </c>
      <c r="AB65" s="366">
        <f t="shared" si="83"/>
        <v>0</v>
      </c>
      <c r="AC65" s="367">
        <f t="shared" si="84"/>
        <v>34.489002770083104</v>
      </c>
      <c r="AD65" s="169">
        <f t="shared" si="85"/>
        <v>1</v>
      </c>
      <c r="AE65" s="2"/>
      <c r="AF65" s="164">
        <f t="shared" si="86"/>
        <v>0</v>
      </c>
      <c r="AG65" s="164">
        <f t="shared" si="87"/>
        <v>34.489002770083104</v>
      </c>
      <c r="AH65" s="166" t="str">
        <f t="shared" si="88"/>
        <v>NO!</v>
      </c>
      <c r="AI65" s="133">
        <f t="shared" si="89"/>
        <v>0</v>
      </c>
      <c r="AJ65" s="134">
        <f t="shared" si="90"/>
        <v>0</v>
      </c>
      <c r="AK65" s="134">
        <f t="shared" si="91"/>
        <v>0</v>
      </c>
      <c r="AL65" s="134">
        <f t="shared" si="92"/>
        <v>0</v>
      </c>
      <c r="AM65" s="134">
        <f t="shared" si="93"/>
        <v>0</v>
      </c>
      <c r="AN65" s="134">
        <f t="shared" si="94"/>
        <v>0</v>
      </c>
      <c r="AO65" s="134">
        <f t="shared" si="95"/>
        <v>0</v>
      </c>
      <c r="AP65" s="134">
        <f t="shared" si="96"/>
        <v>0</v>
      </c>
      <c r="AQ65" s="134">
        <f t="shared" si="97"/>
        <v>0</v>
      </c>
      <c r="AR65" s="135">
        <f t="shared" si="98"/>
        <v>0</v>
      </c>
      <c r="AS65" s="56">
        <f t="shared" si="124"/>
        <v>0</v>
      </c>
      <c r="AT65" s="57">
        <f t="shared" si="124"/>
        <v>0</v>
      </c>
      <c r="AU65" s="57">
        <f t="shared" si="124"/>
        <v>0</v>
      </c>
      <c r="AV65" s="57">
        <f t="shared" si="124"/>
        <v>0</v>
      </c>
      <c r="AW65" s="58">
        <f t="shared" si="124"/>
        <v>0</v>
      </c>
      <c r="AX65" s="273" t="str">
        <f t="shared" si="99"/>
        <v>NO!</v>
      </c>
      <c r="AZ65" s="93">
        <f t="shared" si="100"/>
        <v>0</v>
      </c>
      <c r="BA65" s="104">
        <f t="shared" si="101"/>
        <v>0</v>
      </c>
      <c r="BB65" s="104">
        <f t="shared" si="102"/>
        <v>0</v>
      </c>
      <c r="BC65" s="104">
        <f t="shared" si="103"/>
        <v>0</v>
      </c>
      <c r="BD65" s="104">
        <f t="shared" si="104"/>
        <v>0</v>
      </c>
      <c r="BE65" s="104">
        <f t="shared" si="105"/>
        <v>0</v>
      </c>
      <c r="BF65" s="104">
        <f t="shared" si="106"/>
        <v>0</v>
      </c>
      <c r="BG65" s="104">
        <f t="shared" si="107"/>
        <v>0</v>
      </c>
      <c r="BH65" s="104">
        <f t="shared" si="108"/>
        <v>0</v>
      </c>
      <c r="BI65" s="104">
        <f t="shared" si="109"/>
        <v>0</v>
      </c>
      <c r="BJ65" s="104">
        <f t="shared" si="110"/>
        <v>0</v>
      </c>
      <c r="BK65" s="104">
        <f t="shared" si="111"/>
        <v>34.489002770083104</v>
      </c>
      <c r="BL65" s="104">
        <f t="shared" si="112"/>
        <v>0</v>
      </c>
      <c r="BM65" s="104">
        <f t="shared" si="113"/>
        <v>0</v>
      </c>
      <c r="BN65" s="104">
        <f t="shared" si="114"/>
        <v>0</v>
      </c>
      <c r="BO65" s="104">
        <f t="shared" si="115"/>
        <v>0</v>
      </c>
      <c r="BP65" s="104">
        <f t="shared" si="116"/>
        <v>0</v>
      </c>
      <c r="BQ65" s="104">
        <f t="shared" si="117"/>
        <v>0</v>
      </c>
      <c r="BR65" s="104">
        <f t="shared" si="118"/>
        <v>0</v>
      </c>
      <c r="BS65" s="105">
        <f t="shared" si="119"/>
        <v>0</v>
      </c>
      <c r="BT65" s="83">
        <f t="shared" si="125"/>
        <v>34.489002770083104</v>
      </c>
      <c r="BU65" s="84">
        <f t="shared" si="125"/>
        <v>0</v>
      </c>
      <c r="BV65" s="84">
        <f t="shared" si="125"/>
        <v>0</v>
      </c>
      <c r="BW65" s="84">
        <f t="shared" si="125"/>
        <v>0</v>
      </c>
      <c r="BX65" s="84">
        <f t="shared" si="125"/>
        <v>0</v>
      </c>
      <c r="BY65" s="84">
        <f t="shared" si="125"/>
        <v>0</v>
      </c>
      <c r="BZ65" s="84">
        <f t="shared" si="125"/>
        <v>0</v>
      </c>
      <c r="CA65" s="84">
        <f t="shared" si="125"/>
        <v>0</v>
      </c>
      <c r="CB65" s="84">
        <f t="shared" si="125"/>
        <v>0</v>
      </c>
      <c r="CC65" s="85">
        <f t="shared" si="125"/>
        <v>0</v>
      </c>
      <c r="CD65" s="274" t="str">
        <f t="shared" si="120"/>
        <v>NO!</v>
      </c>
      <c r="CF65" s="275" t="str">
        <f t="shared" si="121"/>
        <v>Under 1400 - 1</v>
      </c>
    </row>
    <row r="66" spans="1:84">
      <c r="A66" s="29">
        <f t="shared" si="80"/>
        <v>57</v>
      </c>
      <c r="B66" s="496" t="s">
        <v>229</v>
      </c>
      <c r="C66" s="30" t="str">
        <f>VLOOKUP(E66,Fasce!$A$3:$B$8,2)</f>
        <v>1400-1599</v>
      </c>
      <c r="D66" s="158">
        <f>IF(C66="--","",COUNTIF($C$10:$C66,C66))</f>
        <v>5</v>
      </c>
      <c r="E66" s="4">
        <f>VLOOKUP(B66,Anagrafica!$B$3:$D$94,3,FALSE)</f>
        <v>1469</v>
      </c>
      <c r="F66" s="361">
        <f t="shared" si="81"/>
        <v>31.55</v>
      </c>
      <c r="G66" s="392">
        <v>31.55</v>
      </c>
      <c r="H66" s="265"/>
      <c r="I66" s="265"/>
      <c r="J66" s="265"/>
      <c r="K66" s="265"/>
      <c r="L66" s="265"/>
      <c r="M66" s="265"/>
      <c r="N66" s="265"/>
      <c r="O66" s="265"/>
      <c r="P66" s="359"/>
      <c r="Q66" s="266"/>
      <c r="R66" s="265"/>
      <c r="S66" s="265"/>
      <c r="T66" s="265"/>
      <c r="U66" s="265"/>
      <c r="V66" s="265"/>
      <c r="W66" s="265"/>
      <c r="X66" s="265"/>
      <c r="Y66" s="265"/>
      <c r="Z66" s="269"/>
      <c r="AA66" s="365">
        <f t="shared" si="82"/>
        <v>31.55</v>
      </c>
      <c r="AB66" s="366">
        <f t="shared" si="83"/>
        <v>31.55</v>
      </c>
      <c r="AC66" s="367">
        <f t="shared" si="84"/>
        <v>31.55</v>
      </c>
      <c r="AD66" s="169">
        <f t="shared" si="85"/>
        <v>1</v>
      </c>
      <c r="AE66" s="2"/>
      <c r="AF66" s="164">
        <f t="shared" si="86"/>
        <v>31.55</v>
      </c>
      <c r="AG66" s="164">
        <f t="shared" si="87"/>
        <v>31.55</v>
      </c>
      <c r="AH66" s="166" t="str">
        <f t="shared" si="88"/>
        <v>NO!</v>
      </c>
      <c r="AI66" s="133">
        <f t="shared" si="89"/>
        <v>31.55</v>
      </c>
      <c r="AJ66" s="134">
        <f t="shared" si="90"/>
        <v>0</v>
      </c>
      <c r="AK66" s="134">
        <f t="shared" si="91"/>
        <v>0</v>
      </c>
      <c r="AL66" s="134">
        <f t="shared" si="92"/>
        <v>0</v>
      </c>
      <c r="AM66" s="134">
        <f t="shared" si="93"/>
        <v>0</v>
      </c>
      <c r="AN66" s="134">
        <f t="shared" si="94"/>
        <v>0</v>
      </c>
      <c r="AO66" s="134">
        <f t="shared" si="95"/>
        <v>0</v>
      </c>
      <c r="AP66" s="134">
        <f t="shared" si="96"/>
        <v>0</v>
      </c>
      <c r="AQ66" s="134">
        <f t="shared" si="97"/>
        <v>0</v>
      </c>
      <c r="AR66" s="135">
        <f t="shared" si="98"/>
        <v>0</v>
      </c>
      <c r="AS66" s="56">
        <f t="shared" si="124"/>
        <v>31.55</v>
      </c>
      <c r="AT66" s="57">
        <f t="shared" si="124"/>
        <v>0</v>
      </c>
      <c r="AU66" s="57">
        <f t="shared" si="124"/>
        <v>0</v>
      </c>
      <c r="AV66" s="57">
        <f t="shared" si="124"/>
        <v>0</v>
      </c>
      <c r="AW66" s="58">
        <f t="shared" si="124"/>
        <v>0</v>
      </c>
      <c r="AX66" s="273" t="str">
        <f t="shared" si="99"/>
        <v>NO!</v>
      </c>
      <c r="AZ66" s="93">
        <f t="shared" si="100"/>
        <v>31.55</v>
      </c>
      <c r="BA66" s="104">
        <f t="shared" si="101"/>
        <v>0</v>
      </c>
      <c r="BB66" s="104">
        <f t="shared" si="102"/>
        <v>0</v>
      </c>
      <c r="BC66" s="104">
        <f t="shared" si="103"/>
        <v>0</v>
      </c>
      <c r="BD66" s="104">
        <f t="shared" si="104"/>
        <v>0</v>
      </c>
      <c r="BE66" s="104">
        <f t="shared" si="105"/>
        <v>0</v>
      </c>
      <c r="BF66" s="104">
        <f t="shared" si="106"/>
        <v>0</v>
      </c>
      <c r="BG66" s="104">
        <f t="shared" si="107"/>
        <v>0</v>
      </c>
      <c r="BH66" s="104">
        <f t="shared" si="108"/>
        <v>0</v>
      </c>
      <c r="BI66" s="104">
        <f t="shared" si="109"/>
        <v>0</v>
      </c>
      <c r="BJ66" s="104">
        <f t="shared" si="110"/>
        <v>0</v>
      </c>
      <c r="BK66" s="104">
        <f t="shared" si="111"/>
        <v>0</v>
      </c>
      <c r="BL66" s="104">
        <f t="shared" si="112"/>
        <v>0</v>
      </c>
      <c r="BM66" s="104">
        <f t="shared" si="113"/>
        <v>0</v>
      </c>
      <c r="BN66" s="104">
        <f t="shared" si="114"/>
        <v>0</v>
      </c>
      <c r="BO66" s="104">
        <f t="shared" si="115"/>
        <v>0</v>
      </c>
      <c r="BP66" s="104">
        <f t="shared" si="116"/>
        <v>0</v>
      </c>
      <c r="BQ66" s="104">
        <f t="shared" si="117"/>
        <v>0</v>
      </c>
      <c r="BR66" s="104">
        <f t="shared" si="118"/>
        <v>0</v>
      </c>
      <c r="BS66" s="105">
        <f t="shared" si="119"/>
        <v>0</v>
      </c>
      <c r="BT66" s="83">
        <f t="shared" si="125"/>
        <v>31.55</v>
      </c>
      <c r="BU66" s="84">
        <f t="shared" si="125"/>
        <v>0</v>
      </c>
      <c r="BV66" s="84">
        <f t="shared" si="125"/>
        <v>0</v>
      </c>
      <c r="BW66" s="84">
        <f t="shared" si="125"/>
        <v>0</v>
      </c>
      <c r="BX66" s="84">
        <f t="shared" si="125"/>
        <v>0</v>
      </c>
      <c r="BY66" s="84">
        <f t="shared" si="125"/>
        <v>0</v>
      </c>
      <c r="BZ66" s="84">
        <f t="shared" si="125"/>
        <v>0</v>
      </c>
      <c r="CA66" s="84">
        <f t="shared" si="125"/>
        <v>0</v>
      </c>
      <c r="CB66" s="84">
        <f t="shared" si="125"/>
        <v>0</v>
      </c>
      <c r="CC66" s="85">
        <f t="shared" si="125"/>
        <v>0</v>
      </c>
      <c r="CD66" s="274" t="str">
        <f t="shared" si="120"/>
        <v>NO!</v>
      </c>
      <c r="CF66" s="275" t="str">
        <f t="shared" si="121"/>
        <v>1400-1599 - 1</v>
      </c>
    </row>
    <row r="67" spans="1:84">
      <c r="A67" s="29">
        <f t="shared" si="80"/>
        <v>58</v>
      </c>
      <c r="B67" s="496" t="s">
        <v>287</v>
      </c>
      <c r="C67" s="30" t="str">
        <f>VLOOKUP(E67,Fasce!$A$3:$B$8,2)</f>
        <v>1600-1799</v>
      </c>
      <c r="D67" s="158">
        <f>IF(C67="--","",COUNTIF($C$10:$C67,C67))</f>
        <v>16</v>
      </c>
      <c r="E67" s="4">
        <f>VLOOKUP(B67,Anagrafica!$B$3:$D$94,3,FALSE)</f>
        <v>1777</v>
      </c>
      <c r="F67" s="361">
        <f t="shared" si="81"/>
        <v>29.122098765432099</v>
      </c>
      <c r="G67" s="268"/>
      <c r="H67" s="265"/>
      <c r="I67" s="265"/>
      <c r="J67" s="265"/>
      <c r="K67" s="265"/>
      <c r="L67" s="265"/>
      <c r="M67" s="404">
        <v>29.122098765432099</v>
      </c>
      <c r="N67" s="265"/>
      <c r="O67" s="265"/>
      <c r="P67" s="359"/>
      <c r="Q67" s="266"/>
      <c r="R67" s="265"/>
      <c r="S67" s="265"/>
      <c r="T67" s="265"/>
      <c r="U67" s="265"/>
      <c r="V67" s="265"/>
      <c r="W67" s="265"/>
      <c r="X67" s="265"/>
      <c r="Y67" s="265"/>
      <c r="Z67" s="269"/>
      <c r="AA67" s="365">
        <f t="shared" si="82"/>
        <v>29.122098765432099</v>
      </c>
      <c r="AB67" s="366">
        <f t="shared" si="83"/>
        <v>29.122098765432099</v>
      </c>
      <c r="AC67" s="367">
        <f t="shared" si="84"/>
        <v>29.122098765432099</v>
      </c>
      <c r="AD67" s="169">
        <f t="shared" si="85"/>
        <v>1</v>
      </c>
      <c r="AE67" s="2"/>
      <c r="AF67" s="164">
        <f t="shared" si="86"/>
        <v>29.122098765432099</v>
      </c>
      <c r="AG67" s="164">
        <f t="shared" si="87"/>
        <v>29.122098765432099</v>
      </c>
      <c r="AH67" s="166" t="str">
        <f t="shared" si="88"/>
        <v>NO!</v>
      </c>
      <c r="AI67" s="133">
        <f t="shared" si="89"/>
        <v>0</v>
      </c>
      <c r="AJ67" s="134">
        <f t="shared" si="90"/>
        <v>0</v>
      </c>
      <c r="AK67" s="134">
        <f t="shared" si="91"/>
        <v>0</v>
      </c>
      <c r="AL67" s="134">
        <f t="shared" si="92"/>
        <v>0</v>
      </c>
      <c r="AM67" s="134">
        <f t="shared" si="93"/>
        <v>0</v>
      </c>
      <c r="AN67" s="134">
        <f t="shared" si="94"/>
        <v>0</v>
      </c>
      <c r="AO67" s="134">
        <f t="shared" si="95"/>
        <v>29.122098765432099</v>
      </c>
      <c r="AP67" s="134">
        <f t="shared" si="96"/>
        <v>0</v>
      </c>
      <c r="AQ67" s="134">
        <f t="shared" si="97"/>
        <v>0</v>
      </c>
      <c r="AR67" s="135">
        <f t="shared" si="98"/>
        <v>0</v>
      </c>
      <c r="AS67" s="56">
        <f t="shared" si="124"/>
        <v>29.122098765432099</v>
      </c>
      <c r="AT67" s="57">
        <f t="shared" si="124"/>
        <v>0</v>
      </c>
      <c r="AU67" s="57">
        <f t="shared" si="124"/>
        <v>0</v>
      </c>
      <c r="AV67" s="57">
        <f t="shared" si="124"/>
        <v>0</v>
      </c>
      <c r="AW67" s="58">
        <f t="shared" si="124"/>
        <v>0</v>
      </c>
      <c r="AX67" s="273" t="str">
        <f t="shared" si="99"/>
        <v>NO!</v>
      </c>
      <c r="AZ67" s="93">
        <f t="shared" si="100"/>
        <v>0</v>
      </c>
      <c r="BA67" s="104">
        <f t="shared" si="101"/>
        <v>0</v>
      </c>
      <c r="BB67" s="104">
        <f t="shared" si="102"/>
        <v>0</v>
      </c>
      <c r="BC67" s="104">
        <f t="shared" si="103"/>
        <v>0</v>
      </c>
      <c r="BD67" s="104">
        <f t="shared" si="104"/>
        <v>0</v>
      </c>
      <c r="BE67" s="104">
        <f t="shared" si="105"/>
        <v>0</v>
      </c>
      <c r="BF67" s="104">
        <f t="shared" si="106"/>
        <v>29.122098765432099</v>
      </c>
      <c r="BG67" s="104">
        <f t="shared" si="107"/>
        <v>0</v>
      </c>
      <c r="BH67" s="104">
        <f t="shared" si="108"/>
        <v>0</v>
      </c>
      <c r="BI67" s="104">
        <f t="shared" si="109"/>
        <v>0</v>
      </c>
      <c r="BJ67" s="104">
        <f t="shared" si="110"/>
        <v>0</v>
      </c>
      <c r="BK67" s="104">
        <f t="shared" si="111"/>
        <v>0</v>
      </c>
      <c r="BL67" s="104">
        <f t="shared" si="112"/>
        <v>0</v>
      </c>
      <c r="BM67" s="104">
        <f t="shared" si="113"/>
        <v>0</v>
      </c>
      <c r="BN67" s="104">
        <f t="shared" si="114"/>
        <v>0</v>
      </c>
      <c r="BO67" s="104">
        <f t="shared" si="115"/>
        <v>0</v>
      </c>
      <c r="BP67" s="104">
        <f t="shared" si="116"/>
        <v>0</v>
      </c>
      <c r="BQ67" s="104">
        <f t="shared" si="117"/>
        <v>0</v>
      </c>
      <c r="BR67" s="104">
        <f t="shared" si="118"/>
        <v>0</v>
      </c>
      <c r="BS67" s="105">
        <f t="shared" si="119"/>
        <v>0</v>
      </c>
      <c r="BT67" s="83">
        <f t="shared" si="125"/>
        <v>29.122098765432099</v>
      </c>
      <c r="BU67" s="84">
        <f t="shared" si="125"/>
        <v>0</v>
      </c>
      <c r="BV67" s="84">
        <f t="shared" si="125"/>
        <v>0</v>
      </c>
      <c r="BW67" s="84">
        <f t="shared" si="125"/>
        <v>0</v>
      </c>
      <c r="BX67" s="84">
        <f t="shared" si="125"/>
        <v>0</v>
      </c>
      <c r="BY67" s="84">
        <f t="shared" si="125"/>
        <v>0</v>
      </c>
      <c r="BZ67" s="84">
        <f t="shared" si="125"/>
        <v>0</v>
      </c>
      <c r="CA67" s="84">
        <f t="shared" si="125"/>
        <v>0</v>
      </c>
      <c r="CB67" s="84">
        <f t="shared" si="125"/>
        <v>0</v>
      </c>
      <c r="CC67" s="85">
        <f t="shared" si="125"/>
        <v>0</v>
      </c>
      <c r="CD67" s="274" t="str">
        <f t="shared" si="120"/>
        <v>NO!</v>
      </c>
      <c r="CF67" s="275" t="str">
        <f t="shared" si="121"/>
        <v>1600-1799 - 1</v>
      </c>
    </row>
    <row r="68" spans="1:84">
      <c r="A68" s="29">
        <f t="shared" si="80"/>
        <v>59</v>
      </c>
      <c r="B68" s="496" t="s">
        <v>290</v>
      </c>
      <c r="C68" s="30" t="str">
        <f>VLOOKUP(E68,Fasce!$A$3:$B$8,2)</f>
        <v>Under 1400</v>
      </c>
      <c r="D68" s="158">
        <f>IF(C68="--","",COUNTIF($C$10:$C68,C68))</f>
        <v>13</v>
      </c>
      <c r="E68" s="4">
        <f>VLOOKUP(B68,Anagrafica!$B$3:$D$94,3,FALSE)</f>
        <v>1399</v>
      </c>
      <c r="F68" s="361">
        <f t="shared" si="81"/>
        <v>28.053943058704963</v>
      </c>
      <c r="G68" s="268"/>
      <c r="H68" s="265"/>
      <c r="I68" s="265"/>
      <c r="J68" s="265"/>
      <c r="K68" s="265"/>
      <c r="L68" s="265"/>
      <c r="M68" s="265">
        <v>16.118024691358023</v>
      </c>
      <c r="N68" s="265"/>
      <c r="O68" s="265"/>
      <c r="P68" s="407">
        <v>11.93591836734694</v>
      </c>
      <c r="Q68" s="266"/>
      <c r="R68" s="265"/>
      <c r="S68" s="265"/>
      <c r="T68" s="265"/>
      <c r="U68" s="265"/>
      <c r="V68" s="265"/>
      <c r="W68" s="265"/>
      <c r="X68" s="265"/>
      <c r="Y68" s="265"/>
      <c r="Z68" s="269"/>
      <c r="AA68" s="365">
        <f t="shared" si="82"/>
        <v>28.053943058704963</v>
      </c>
      <c r="AB68" s="366">
        <f t="shared" si="83"/>
        <v>28.053943058704963</v>
      </c>
      <c r="AC68" s="367">
        <f t="shared" si="84"/>
        <v>28.053943058704963</v>
      </c>
      <c r="AD68" s="169">
        <f t="shared" si="85"/>
        <v>2</v>
      </c>
      <c r="AE68" s="2"/>
      <c r="AF68" s="164">
        <f t="shared" si="86"/>
        <v>28.053943058704963</v>
      </c>
      <c r="AG68" s="164">
        <f t="shared" si="87"/>
        <v>28.053943058704963</v>
      </c>
      <c r="AH68" s="166" t="str">
        <f t="shared" si="88"/>
        <v>NO!</v>
      </c>
      <c r="AI68" s="133">
        <f t="shared" si="89"/>
        <v>0</v>
      </c>
      <c r="AJ68" s="134">
        <f t="shared" si="90"/>
        <v>0</v>
      </c>
      <c r="AK68" s="134">
        <f t="shared" si="91"/>
        <v>0</v>
      </c>
      <c r="AL68" s="134">
        <f t="shared" si="92"/>
        <v>0</v>
      </c>
      <c r="AM68" s="134">
        <f t="shared" si="93"/>
        <v>0</v>
      </c>
      <c r="AN68" s="134">
        <f t="shared" si="94"/>
        <v>0</v>
      </c>
      <c r="AO68" s="134">
        <f t="shared" si="95"/>
        <v>16.118024691358023</v>
      </c>
      <c r="AP68" s="134">
        <f t="shared" si="96"/>
        <v>0</v>
      </c>
      <c r="AQ68" s="134">
        <f t="shared" si="97"/>
        <v>0</v>
      </c>
      <c r="AR68" s="135">
        <f t="shared" si="98"/>
        <v>11.93591836734694</v>
      </c>
      <c r="AS68" s="56">
        <f t="shared" si="124"/>
        <v>16.118024691358023</v>
      </c>
      <c r="AT68" s="57">
        <f t="shared" si="124"/>
        <v>11.93591836734694</v>
      </c>
      <c r="AU68" s="57">
        <f t="shared" si="124"/>
        <v>0</v>
      </c>
      <c r="AV68" s="57">
        <f t="shared" si="124"/>
        <v>0</v>
      </c>
      <c r="AW68" s="58">
        <f t="shared" si="124"/>
        <v>0</v>
      </c>
      <c r="AX68" s="273" t="str">
        <f t="shared" si="99"/>
        <v>NO!</v>
      </c>
      <c r="AZ68" s="93">
        <f t="shared" si="100"/>
        <v>0</v>
      </c>
      <c r="BA68" s="104">
        <f t="shared" si="101"/>
        <v>0</v>
      </c>
      <c r="BB68" s="104">
        <f t="shared" si="102"/>
        <v>0</v>
      </c>
      <c r="BC68" s="104">
        <f t="shared" si="103"/>
        <v>0</v>
      </c>
      <c r="BD68" s="104">
        <f t="shared" si="104"/>
        <v>0</v>
      </c>
      <c r="BE68" s="104">
        <f t="shared" si="105"/>
        <v>0</v>
      </c>
      <c r="BF68" s="104">
        <f t="shared" si="106"/>
        <v>16.118024691358023</v>
      </c>
      <c r="BG68" s="104">
        <f t="shared" si="107"/>
        <v>0</v>
      </c>
      <c r="BH68" s="104">
        <f t="shared" si="108"/>
        <v>0</v>
      </c>
      <c r="BI68" s="104">
        <f t="shared" si="109"/>
        <v>11.93591836734694</v>
      </c>
      <c r="BJ68" s="104">
        <f t="shared" si="110"/>
        <v>0</v>
      </c>
      <c r="BK68" s="104">
        <f t="shared" si="111"/>
        <v>0</v>
      </c>
      <c r="BL68" s="104">
        <f t="shared" si="112"/>
        <v>0</v>
      </c>
      <c r="BM68" s="104">
        <f t="shared" si="113"/>
        <v>0</v>
      </c>
      <c r="BN68" s="104">
        <f t="shared" si="114"/>
        <v>0</v>
      </c>
      <c r="BO68" s="104">
        <f t="shared" si="115"/>
        <v>0</v>
      </c>
      <c r="BP68" s="104">
        <f t="shared" si="116"/>
        <v>0</v>
      </c>
      <c r="BQ68" s="104">
        <f t="shared" si="117"/>
        <v>0</v>
      </c>
      <c r="BR68" s="104">
        <f t="shared" si="118"/>
        <v>0</v>
      </c>
      <c r="BS68" s="105">
        <f t="shared" si="119"/>
        <v>0</v>
      </c>
      <c r="BT68" s="83">
        <f t="shared" si="125"/>
        <v>16.118024691358023</v>
      </c>
      <c r="BU68" s="84">
        <f t="shared" si="125"/>
        <v>11.93591836734694</v>
      </c>
      <c r="BV68" s="84">
        <f t="shared" si="125"/>
        <v>0</v>
      </c>
      <c r="BW68" s="84">
        <f t="shared" si="125"/>
        <v>0</v>
      </c>
      <c r="BX68" s="84">
        <f t="shared" si="125"/>
        <v>0</v>
      </c>
      <c r="BY68" s="84">
        <f t="shared" si="125"/>
        <v>0</v>
      </c>
      <c r="BZ68" s="84">
        <f t="shared" si="125"/>
        <v>0</v>
      </c>
      <c r="CA68" s="84">
        <f t="shared" si="125"/>
        <v>0</v>
      </c>
      <c r="CB68" s="84">
        <f t="shared" si="125"/>
        <v>0</v>
      </c>
      <c r="CC68" s="85">
        <f t="shared" si="125"/>
        <v>0</v>
      </c>
      <c r="CD68" s="274" t="str">
        <f t="shared" si="120"/>
        <v>NO!</v>
      </c>
      <c r="CF68" s="275" t="str">
        <f t="shared" si="121"/>
        <v>Under 1400 - 2</v>
      </c>
    </row>
    <row r="69" spans="1:84">
      <c r="A69" s="29">
        <f t="shared" si="80"/>
        <v>60</v>
      </c>
      <c r="B69" s="496" t="s">
        <v>306</v>
      </c>
      <c r="C69" s="30" t="str">
        <f>VLOOKUP(E69,Fasce!$A$3:$B$8,2)</f>
        <v>1800-2000</v>
      </c>
      <c r="D69" s="158">
        <f>IF(C69="--","",COUNTIF($C$10:$C69,C69))</f>
        <v>21</v>
      </c>
      <c r="E69" s="4">
        <f>VLOOKUP(B69,Anagrafica!$B$3:$D$94,3,FALSE)</f>
        <v>1872</v>
      </c>
      <c r="F69" s="361">
        <f t="shared" si="81"/>
        <v>27.3</v>
      </c>
      <c r="G69" s="268"/>
      <c r="H69" s="265"/>
      <c r="I69" s="265"/>
      <c r="J69" s="265"/>
      <c r="K69" s="265"/>
      <c r="L69" s="265"/>
      <c r="M69" s="265"/>
      <c r="N69" s="265"/>
      <c r="O69" s="265"/>
      <c r="P69" s="359"/>
      <c r="Q69" s="266">
        <v>27.3</v>
      </c>
      <c r="R69" s="265"/>
      <c r="S69" s="265"/>
      <c r="T69" s="265"/>
      <c r="U69" s="265"/>
      <c r="V69" s="265"/>
      <c r="W69" s="265"/>
      <c r="X69" s="265"/>
      <c r="Y69" s="265"/>
      <c r="Z69" s="269"/>
      <c r="AA69" s="365">
        <f t="shared" si="82"/>
        <v>27.3</v>
      </c>
      <c r="AB69" s="366">
        <f t="shared" si="83"/>
        <v>0</v>
      </c>
      <c r="AC69" s="367">
        <f t="shared" si="84"/>
        <v>27.3</v>
      </c>
      <c r="AD69" s="169">
        <f t="shared" si="85"/>
        <v>1</v>
      </c>
      <c r="AE69" s="2"/>
      <c r="AF69" s="164">
        <f t="shared" si="86"/>
        <v>0</v>
      </c>
      <c r="AG69" s="164">
        <f t="shared" si="87"/>
        <v>27.3</v>
      </c>
      <c r="AH69" s="166" t="str">
        <f t="shared" si="88"/>
        <v>NO!</v>
      </c>
      <c r="AI69" s="133">
        <f t="shared" si="89"/>
        <v>0</v>
      </c>
      <c r="AJ69" s="134">
        <f t="shared" si="90"/>
        <v>0</v>
      </c>
      <c r="AK69" s="134">
        <f t="shared" si="91"/>
        <v>0</v>
      </c>
      <c r="AL69" s="134">
        <f t="shared" si="92"/>
        <v>0</v>
      </c>
      <c r="AM69" s="134">
        <f t="shared" si="93"/>
        <v>0</v>
      </c>
      <c r="AN69" s="134">
        <f t="shared" si="94"/>
        <v>0</v>
      </c>
      <c r="AO69" s="134">
        <f t="shared" si="95"/>
        <v>0</v>
      </c>
      <c r="AP69" s="134">
        <f t="shared" si="96"/>
        <v>0</v>
      </c>
      <c r="AQ69" s="134">
        <f t="shared" si="97"/>
        <v>0</v>
      </c>
      <c r="AR69" s="135">
        <f t="shared" si="98"/>
        <v>0</v>
      </c>
      <c r="AS69" s="56">
        <f t="shared" si="124"/>
        <v>0</v>
      </c>
      <c r="AT69" s="57">
        <f t="shared" si="124"/>
        <v>0</v>
      </c>
      <c r="AU69" s="57">
        <f t="shared" si="124"/>
        <v>0</v>
      </c>
      <c r="AV69" s="57">
        <f t="shared" si="124"/>
        <v>0</v>
      </c>
      <c r="AW69" s="58">
        <f t="shared" si="124"/>
        <v>0</v>
      </c>
      <c r="AX69" s="273" t="str">
        <f t="shared" si="99"/>
        <v>NO!</v>
      </c>
      <c r="AZ69" s="93">
        <f t="shared" si="100"/>
        <v>0</v>
      </c>
      <c r="BA69" s="104">
        <f t="shared" si="101"/>
        <v>0</v>
      </c>
      <c r="BB69" s="104">
        <f t="shared" si="102"/>
        <v>0</v>
      </c>
      <c r="BC69" s="104">
        <f t="shared" si="103"/>
        <v>0</v>
      </c>
      <c r="BD69" s="104">
        <f t="shared" si="104"/>
        <v>0</v>
      </c>
      <c r="BE69" s="104">
        <f t="shared" si="105"/>
        <v>0</v>
      </c>
      <c r="BF69" s="104">
        <f t="shared" si="106"/>
        <v>0</v>
      </c>
      <c r="BG69" s="104">
        <f t="shared" si="107"/>
        <v>0</v>
      </c>
      <c r="BH69" s="104">
        <f t="shared" si="108"/>
        <v>0</v>
      </c>
      <c r="BI69" s="104">
        <f t="shared" si="109"/>
        <v>0</v>
      </c>
      <c r="BJ69" s="104">
        <f t="shared" si="110"/>
        <v>27.3</v>
      </c>
      <c r="BK69" s="104">
        <f t="shared" si="111"/>
        <v>0</v>
      </c>
      <c r="BL69" s="104">
        <f t="shared" si="112"/>
        <v>0</v>
      </c>
      <c r="BM69" s="104">
        <f t="shared" si="113"/>
        <v>0</v>
      </c>
      <c r="BN69" s="104">
        <f t="shared" si="114"/>
        <v>0</v>
      </c>
      <c r="BO69" s="104">
        <f t="shared" si="115"/>
        <v>0</v>
      </c>
      <c r="BP69" s="104">
        <f t="shared" si="116"/>
        <v>0</v>
      </c>
      <c r="BQ69" s="104">
        <f t="shared" si="117"/>
        <v>0</v>
      </c>
      <c r="BR69" s="104">
        <f t="shared" si="118"/>
        <v>0</v>
      </c>
      <c r="BS69" s="105">
        <f t="shared" si="119"/>
        <v>0</v>
      </c>
      <c r="BT69" s="83">
        <f t="shared" si="125"/>
        <v>27.3</v>
      </c>
      <c r="BU69" s="84">
        <f t="shared" si="125"/>
        <v>0</v>
      </c>
      <c r="BV69" s="84">
        <f t="shared" si="125"/>
        <v>0</v>
      </c>
      <c r="BW69" s="84">
        <f t="shared" si="125"/>
        <v>0</v>
      </c>
      <c r="BX69" s="84">
        <f t="shared" si="125"/>
        <v>0</v>
      </c>
      <c r="BY69" s="84">
        <f t="shared" si="125"/>
        <v>0</v>
      </c>
      <c r="BZ69" s="84">
        <f t="shared" si="125"/>
        <v>0</v>
      </c>
      <c r="CA69" s="84">
        <f t="shared" si="125"/>
        <v>0</v>
      </c>
      <c r="CB69" s="84">
        <f t="shared" si="125"/>
        <v>0</v>
      </c>
      <c r="CC69" s="85">
        <f t="shared" si="125"/>
        <v>0</v>
      </c>
      <c r="CD69" s="274" t="str">
        <f t="shared" si="120"/>
        <v>NO!</v>
      </c>
      <c r="CF69" s="275" t="str">
        <f t="shared" si="121"/>
        <v>1800-2000 - 1</v>
      </c>
    </row>
    <row r="70" spans="1:84">
      <c r="A70" s="29">
        <f t="shared" si="80"/>
        <v>61</v>
      </c>
      <c r="B70" s="496" t="s">
        <v>263</v>
      </c>
      <c r="C70" s="30" t="str">
        <f>VLOOKUP(E70,Fasce!$A$3:$B$8,2)</f>
        <v>1400-1599</v>
      </c>
      <c r="D70" s="158">
        <f>IF(C70="--","",COUNTIF($C$10:$C70,C70))</f>
        <v>6</v>
      </c>
      <c r="E70" s="4">
        <f>VLOOKUP(B70,Anagrafica!$B$3:$D$94,3,FALSE)</f>
        <v>1581</v>
      </c>
      <c r="F70" s="361">
        <f t="shared" si="81"/>
        <v>26.630000000000003</v>
      </c>
      <c r="G70" s="390"/>
      <c r="H70" s="265"/>
      <c r="I70" s="404">
        <v>26.630000000000003</v>
      </c>
      <c r="J70" s="265"/>
      <c r="K70" s="265"/>
      <c r="L70" s="265"/>
      <c r="M70" s="265"/>
      <c r="N70" s="265"/>
      <c r="O70" s="265"/>
      <c r="P70" s="359"/>
      <c r="Q70" s="266"/>
      <c r="R70" s="265"/>
      <c r="S70" s="265"/>
      <c r="T70" s="265"/>
      <c r="U70" s="265"/>
      <c r="V70" s="265"/>
      <c r="W70" s="265"/>
      <c r="X70" s="265"/>
      <c r="Y70" s="265"/>
      <c r="Z70" s="269"/>
      <c r="AA70" s="365">
        <f t="shared" si="82"/>
        <v>26.630000000000003</v>
      </c>
      <c r="AB70" s="366">
        <f t="shared" si="83"/>
        <v>26.630000000000003</v>
      </c>
      <c r="AC70" s="367">
        <f t="shared" si="84"/>
        <v>26.630000000000003</v>
      </c>
      <c r="AD70" s="169">
        <f t="shared" si="85"/>
        <v>1</v>
      </c>
      <c r="AE70" s="2"/>
      <c r="AF70" s="164">
        <f t="shared" si="86"/>
        <v>26.630000000000003</v>
      </c>
      <c r="AG70" s="164">
        <f t="shared" si="87"/>
        <v>26.630000000000003</v>
      </c>
      <c r="AH70" s="166" t="str">
        <f t="shared" si="88"/>
        <v>NO!</v>
      </c>
      <c r="AI70" s="133">
        <f t="shared" si="89"/>
        <v>0</v>
      </c>
      <c r="AJ70" s="134">
        <f t="shared" si="90"/>
        <v>0</v>
      </c>
      <c r="AK70" s="134">
        <f t="shared" si="91"/>
        <v>26.630000000000003</v>
      </c>
      <c r="AL70" s="134">
        <f t="shared" si="92"/>
        <v>0</v>
      </c>
      <c r="AM70" s="134">
        <f t="shared" si="93"/>
        <v>0</v>
      </c>
      <c r="AN70" s="134">
        <f t="shared" si="94"/>
        <v>0</v>
      </c>
      <c r="AO70" s="134">
        <f t="shared" si="95"/>
        <v>0</v>
      </c>
      <c r="AP70" s="134">
        <f t="shared" si="96"/>
        <v>0</v>
      </c>
      <c r="AQ70" s="134">
        <f t="shared" si="97"/>
        <v>0</v>
      </c>
      <c r="AR70" s="135">
        <f t="shared" si="98"/>
        <v>0</v>
      </c>
      <c r="AS70" s="56">
        <f t="shared" ref="AS70:AW79" si="126">LARGE($AI70:$AR70,AS$9)</f>
        <v>26.630000000000003</v>
      </c>
      <c r="AT70" s="57">
        <f t="shared" si="126"/>
        <v>0</v>
      </c>
      <c r="AU70" s="57">
        <f t="shared" si="126"/>
        <v>0</v>
      </c>
      <c r="AV70" s="57">
        <f t="shared" si="126"/>
        <v>0</v>
      </c>
      <c r="AW70" s="58">
        <f t="shared" si="126"/>
        <v>0</v>
      </c>
      <c r="AX70" s="273" t="str">
        <f t="shared" si="99"/>
        <v>NO!</v>
      </c>
      <c r="AZ70" s="93">
        <f t="shared" si="100"/>
        <v>0</v>
      </c>
      <c r="BA70" s="104">
        <f t="shared" si="101"/>
        <v>0</v>
      </c>
      <c r="BB70" s="104">
        <f t="shared" si="102"/>
        <v>26.630000000000003</v>
      </c>
      <c r="BC70" s="104">
        <f t="shared" si="103"/>
        <v>0</v>
      </c>
      <c r="BD70" s="104">
        <f t="shared" si="104"/>
        <v>0</v>
      </c>
      <c r="BE70" s="104">
        <f t="shared" si="105"/>
        <v>0</v>
      </c>
      <c r="BF70" s="104">
        <f t="shared" si="106"/>
        <v>0</v>
      </c>
      <c r="BG70" s="104">
        <f t="shared" si="107"/>
        <v>0</v>
      </c>
      <c r="BH70" s="104">
        <f t="shared" si="108"/>
        <v>0</v>
      </c>
      <c r="BI70" s="104">
        <f t="shared" si="109"/>
        <v>0</v>
      </c>
      <c r="BJ70" s="104">
        <f t="shared" si="110"/>
        <v>0</v>
      </c>
      <c r="BK70" s="104">
        <f t="shared" si="111"/>
        <v>0</v>
      </c>
      <c r="BL70" s="104">
        <f t="shared" si="112"/>
        <v>0</v>
      </c>
      <c r="BM70" s="104">
        <f t="shared" si="113"/>
        <v>0</v>
      </c>
      <c r="BN70" s="104">
        <f t="shared" si="114"/>
        <v>0</v>
      </c>
      <c r="BO70" s="104">
        <f t="shared" si="115"/>
        <v>0</v>
      </c>
      <c r="BP70" s="104">
        <f t="shared" si="116"/>
        <v>0</v>
      </c>
      <c r="BQ70" s="104">
        <f t="shared" si="117"/>
        <v>0</v>
      </c>
      <c r="BR70" s="104">
        <f t="shared" si="118"/>
        <v>0</v>
      </c>
      <c r="BS70" s="105">
        <f t="shared" si="119"/>
        <v>0</v>
      </c>
      <c r="BT70" s="83">
        <f t="shared" ref="BT70:CC79" si="127">LARGE($AZ70:$BS70,BT$9)</f>
        <v>26.630000000000003</v>
      </c>
      <c r="BU70" s="84">
        <f t="shared" si="127"/>
        <v>0</v>
      </c>
      <c r="BV70" s="84">
        <f t="shared" si="127"/>
        <v>0</v>
      </c>
      <c r="BW70" s="84">
        <f t="shared" si="127"/>
        <v>0</v>
      </c>
      <c r="BX70" s="84">
        <f t="shared" si="127"/>
        <v>0</v>
      </c>
      <c r="BY70" s="84">
        <f t="shared" si="127"/>
        <v>0</v>
      </c>
      <c r="BZ70" s="84">
        <f t="shared" si="127"/>
        <v>0</v>
      </c>
      <c r="CA70" s="84">
        <f t="shared" si="127"/>
        <v>0</v>
      </c>
      <c r="CB70" s="84">
        <f t="shared" si="127"/>
        <v>0</v>
      </c>
      <c r="CC70" s="85">
        <f t="shared" si="127"/>
        <v>0</v>
      </c>
      <c r="CD70" s="274" t="str">
        <f t="shared" si="120"/>
        <v>NO!</v>
      </c>
      <c r="CF70" s="275" t="str">
        <f t="shared" si="121"/>
        <v>1400-1599 - 1</v>
      </c>
    </row>
    <row r="71" spans="1:84">
      <c r="A71" s="29">
        <f t="shared" si="80"/>
        <v>62</v>
      </c>
      <c r="B71" s="496" t="s">
        <v>289</v>
      </c>
      <c r="C71" s="30" t="str">
        <f>VLOOKUP(E71,Fasce!$A$3:$B$8,2)</f>
        <v>Under 1400</v>
      </c>
      <c r="D71" s="158">
        <f>IF(C71="--","",COUNTIF($C$10:$C71,C71))</f>
        <v>14</v>
      </c>
      <c r="E71" s="4">
        <f>VLOOKUP(B71,Anagrafica!$B$3:$D$94,3,FALSE)</f>
        <v>1399</v>
      </c>
      <c r="F71" s="361">
        <f t="shared" si="81"/>
        <v>26.23</v>
      </c>
      <c r="G71" s="268"/>
      <c r="H71" s="265"/>
      <c r="I71" s="265"/>
      <c r="J71" s="265"/>
      <c r="K71" s="265"/>
      <c r="L71" s="265"/>
      <c r="M71" s="404">
        <v>26.23</v>
      </c>
      <c r="N71" s="265"/>
      <c r="O71" s="265"/>
      <c r="P71" s="265"/>
      <c r="Q71" s="266"/>
      <c r="R71" s="265"/>
      <c r="S71" s="265"/>
      <c r="T71" s="265"/>
      <c r="U71" s="265"/>
      <c r="V71" s="265"/>
      <c r="W71" s="265"/>
      <c r="X71" s="265"/>
      <c r="Y71" s="265"/>
      <c r="Z71" s="269"/>
      <c r="AA71" s="365">
        <f t="shared" si="82"/>
        <v>26.23</v>
      </c>
      <c r="AB71" s="366">
        <f t="shared" si="83"/>
        <v>26.23</v>
      </c>
      <c r="AC71" s="367">
        <f t="shared" si="84"/>
        <v>26.23</v>
      </c>
      <c r="AD71" s="169">
        <f t="shared" si="85"/>
        <v>1</v>
      </c>
      <c r="AE71" s="2"/>
      <c r="AF71" s="164">
        <f t="shared" si="86"/>
        <v>26.23</v>
      </c>
      <c r="AG71" s="164">
        <f t="shared" si="87"/>
        <v>26.23</v>
      </c>
      <c r="AH71" s="166" t="str">
        <f t="shared" si="88"/>
        <v>NO!</v>
      </c>
      <c r="AI71" s="133">
        <f t="shared" si="89"/>
        <v>0</v>
      </c>
      <c r="AJ71" s="134">
        <f t="shared" si="90"/>
        <v>0</v>
      </c>
      <c r="AK71" s="134">
        <f t="shared" si="91"/>
        <v>0</v>
      </c>
      <c r="AL71" s="134">
        <f t="shared" si="92"/>
        <v>0</v>
      </c>
      <c r="AM71" s="134">
        <f t="shared" si="93"/>
        <v>0</v>
      </c>
      <c r="AN71" s="134">
        <f t="shared" si="94"/>
        <v>0</v>
      </c>
      <c r="AO71" s="134">
        <f t="shared" si="95"/>
        <v>26.23</v>
      </c>
      <c r="AP71" s="134">
        <f t="shared" si="96"/>
        <v>0</v>
      </c>
      <c r="AQ71" s="134">
        <f t="shared" si="97"/>
        <v>0</v>
      </c>
      <c r="AR71" s="135">
        <f t="shared" si="98"/>
        <v>0</v>
      </c>
      <c r="AS71" s="56">
        <f t="shared" si="126"/>
        <v>26.23</v>
      </c>
      <c r="AT71" s="57">
        <f t="shared" si="126"/>
        <v>0</v>
      </c>
      <c r="AU71" s="57">
        <f t="shared" si="126"/>
        <v>0</v>
      </c>
      <c r="AV71" s="57">
        <f t="shared" si="126"/>
        <v>0</v>
      </c>
      <c r="AW71" s="58">
        <f t="shared" si="126"/>
        <v>0</v>
      </c>
      <c r="AX71" s="273" t="str">
        <f t="shared" si="99"/>
        <v>NO!</v>
      </c>
      <c r="AZ71" s="93">
        <f t="shared" si="100"/>
        <v>0</v>
      </c>
      <c r="BA71" s="104">
        <f t="shared" si="101"/>
        <v>0</v>
      </c>
      <c r="BB71" s="104">
        <f t="shared" si="102"/>
        <v>0</v>
      </c>
      <c r="BC71" s="104">
        <f t="shared" si="103"/>
        <v>0</v>
      </c>
      <c r="BD71" s="104">
        <f t="shared" si="104"/>
        <v>0</v>
      </c>
      <c r="BE71" s="104">
        <f t="shared" si="105"/>
        <v>0</v>
      </c>
      <c r="BF71" s="104">
        <f t="shared" si="106"/>
        <v>26.23</v>
      </c>
      <c r="BG71" s="104">
        <f t="shared" si="107"/>
        <v>0</v>
      </c>
      <c r="BH71" s="104">
        <f t="shared" si="108"/>
        <v>0</v>
      </c>
      <c r="BI71" s="104">
        <f t="shared" si="109"/>
        <v>0</v>
      </c>
      <c r="BJ71" s="104">
        <f t="shared" si="110"/>
        <v>0</v>
      </c>
      <c r="BK71" s="104">
        <f t="shared" si="111"/>
        <v>0</v>
      </c>
      <c r="BL71" s="104">
        <f t="shared" si="112"/>
        <v>0</v>
      </c>
      <c r="BM71" s="104">
        <f t="shared" si="113"/>
        <v>0</v>
      </c>
      <c r="BN71" s="104">
        <f t="shared" si="114"/>
        <v>0</v>
      </c>
      <c r="BO71" s="104">
        <f t="shared" si="115"/>
        <v>0</v>
      </c>
      <c r="BP71" s="104">
        <f t="shared" si="116"/>
        <v>0</v>
      </c>
      <c r="BQ71" s="104">
        <f t="shared" si="117"/>
        <v>0</v>
      </c>
      <c r="BR71" s="104">
        <f t="shared" si="118"/>
        <v>0</v>
      </c>
      <c r="BS71" s="105">
        <f t="shared" si="119"/>
        <v>0</v>
      </c>
      <c r="BT71" s="83">
        <f t="shared" si="127"/>
        <v>26.23</v>
      </c>
      <c r="BU71" s="84">
        <f t="shared" si="127"/>
        <v>0</v>
      </c>
      <c r="BV71" s="84">
        <f t="shared" si="127"/>
        <v>0</v>
      </c>
      <c r="BW71" s="84">
        <f t="shared" si="127"/>
        <v>0</v>
      </c>
      <c r="BX71" s="84">
        <f t="shared" si="127"/>
        <v>0</v>
      </c>
      <c r="BY71" s="84">
        <f t="shared" si="127"/>
        <v>0</v>
      </c>
      <c r="BZ71" s="84">
        <f t="shared" si="127"/>
        <v>0</v>
      </c>
      <c r="CA71" s="84">
        <f t="shared" si="127"/>
        <v>0</v>
      </c>
      <c r="CB71" s="84">
        <f t="shared" si="127"/>
        <v>0</v>
      </c>
      <c r="CC71" s="85">
        <f t="shared" si="127"/>
        <v>0</v>
      </c>
      <c r="CD71" s="274" t="str">
        <f t="shared" si="120"/>
        <v>NO!</v>
      </c>
      <c r="CF71" s="275" t="str">
        <f t="shared" si="121"/>
        <v>Under 1400 - 1</v>
      </c>
    </row>
    <row r="72" spans="1:84">
      <c r="A72" s="29">
        <f t="shared" si="80"/>
        <v>63</v>
      </c>
      <c r="B72" s="496" t="s">
        <v>299</v>
      </c>
      <c r="C72" s="30" t="str">
        <f>VLOOKUP(E72,Fasce!$A$3:$B$8,2)</f>
        <v>1600-1799</v>
      </c>
      <c r="D72" s="158">
        <f>IF(C72="--","",COUNTIF($C$10:$C72,C72))</f>
        <v>17</v>
      </c>
      <c r="E72" s="4">
        <f>VLOOKUP(B72,Anagrafica!$B$3:$D$94,3,FALSE)</f>
        <v>1678</v>
      </c>
      <c r="F72" s="361">
        <f t="shared" si="81"/>
        <v>25.150657596371879</v>
      </c>
      <c r="G72" s="268"/>
      <c r="H72" s="265"/>
      <c r="I72" s="265"/>
      <c r="J72" s="265"/>
      <c r="K72" s="265"/>
      <c r="L72" s="265"/>
      <c r="M72" s="265"/>
      <c r="N72" s="265"/>
      <c r="O72" s="265">
        <v>16.825555555555553</v>
      </c>
      <c r="P72" s="359">
        <v>8.3251020408163274</v>
      </c>
      <c r="Q72" s="266"/>
      <c r="R72" s="265"/>
      <c r="S72" s="265"/>
      <c r="T72" s="265"/>
      <c r="U72" s="265"/>
      <c r="V72" s="265"/>
      <c r="W72" s="265"/>
      <c r="X72" s="265"/>
      <c r="Y72" s="265"/>
      <c r="Z72" s="269"/>
      <c r="AA72" s="365">
        <f t="shared" si="82"/>
        <v>25.150657596371879</v>
      </c>
      <c r="AB72" s="366">
        <f t="shared" si="83"/>
        <v>25.150657596371879</v>
      </c>
      <c r="AC72" s="367">
        <f t="shared" si="84"/>
        <v>25.150657596371879</v>
      </c>
      <c r="AD72" s="169">
        <f t="shared" si="85"/>
        <v>2</v>
      </c>
      <c r="AE72" s="2"/>
      <c r="AF72" s="164">
        <f t="shared" si="86"/>
        <v>25.150657596371879</v>
      </c>
      <c r="AG72" s="164">
        <f t="shared" si="87"/>
        <v>25.150657596371879</v>
      </c>
      <c r="AH72" s="166" t="str">
        <f t="shared" si="88"/>
        <v>NO!</v>
      </c>
      <c r="AI72" s="133">
        <f t="shared" si="89"/>
        <v>0</v>
      </c>
      <c r="AJ72" s="134">
        <f t="shared" si="90"/>
        <v>0</v>
      </c>
      <c r="AK72" s="134">
        <f t="shared" si="91"/>
        <v>0</v>
      </c>
      <c r="AL72" s="134">
        <f t="shared" si="92"/>
        <v>0</v>
      </c>
      <c r="AM72" s="134">
        <f t="shared" si="93"/>
        <v>0</v>
      </c>
      <c r="AN72" s="134">
        <f t="shared" si="94"/>
        <v>0</v>
      </c>
      <c r="AO72" s="134">
        <f t="shared" si="95"/>
        <v>0</v>
      </c>
      <c r="AP72" s="134">
        <f t="shared" si="96"/>
        <v>0</v>
      </c>
      <c r="AQ72" s="134">
        <f t="shared" si="97"/>
        <v>16.825555555555553</v>
      </c>
      <c r="AR72" s="135">
        <f t="shared" si="98"/>
        <v>8.3251020408163274</v>
      </c>
      <c r="AS72" s="56">
        <f t="shared" si="126"/>
        <v>16.825555555555553</v>
      </c>
      <c r="AT72" s="57">
        <f t="shared" si="126"/>
        <v>8.3251020408163274</v>
      </c>
      <c r="AU72" s="57">
        <f t="shared" si="126"/>
        <v>0</v>
      </c>
      <c r="AV72" s="57">
        <f t="shared" si="126"/>
        <v>0</v>
      </c>
      <c r="AW72" s="58">
        <f t="shared" si="126"/>
        <v>0</v>
      </c>
      <c r="AX72" s="273" t="str">
        <f t="shared" si="99"/>
        <v>NO!</v>
      </c>
      <c r="AZ72" s="93">
        <f t="shared" si="100"/>
        <v>0</v>
      </c>
      <c r="BA72" s="104">
        <f t="shared" si="101"/>
        <v>0</v>
      </c>
      <c r="BB72" s="104">
        <f t="shared" si="102"/>
        <v>0</v>
      </c>
      <c r="BC72" s="104">
        <f t="shared" si="103"/>
        <v>0</v>
      </c>
      <c r="BD72" s="104">
        <f t="shared" si="104"/>
        <v>0</v>
      </c>
      <c r="BE72" s="104">
        <f t="shared" si="105"/>
        <v>0</v>
      </c>
      <c r="BF72" s="104">
        <f t="shared" si="106"/>
        <v>0</v>
      </c>
      <c r="BG72" s="104">
        <f t="shared" si="107"/>
        <v>0</v>
      </c>
      <c r="BH72" s="104">
        <f t="shared" si="108"/>
        <v>16.825555555555553</v>
      </c>
      <c r="BI72" s="104">
        <f t="shared" si="109"/>
        <v>8.3251020408163274</v>
      </c>
      <c r="BJ72" s="104">
        <f t="shared" si="110"/>
        <v>0</v>
      </c>
      <c r="BK72" s="104">
        <f t="shared" si="111"/>
        <v>0</v>
      </c>
      <c r="BL72" s="104">
        <f t="shared" si="112"/>
        <v>0</v>
      </c>
      <c r="BM72" s="104">
        <f t="shared" si="113"/>
        <v>0</v>
      </c>
      <c r="BN72" s="104">
        <f t="shared" si="114"/>
        <v>0</v>
      </c>
      <c r="BO72" s="104">
        <f t="shared" si="115"/>
        <v>0</v>
      </c>
      <c r="BP72" s="104">
        <f t="shared" si="116"/>
        <v>0</v>
      </c>
      <c r="BQ72" s="104">
        <f t="shared" si="117"/>
        <v>0</v>
      </c>
      <c r="BR72" s="104">
        <f t="shared" si="118"/>
        <v>0</v>
      </c>
      <c r="BS72" s="105">
        <f t="shared" si="119"/>
        <v>0</v>
      </c>
      <c r="BT72" s="83">
        <f t="shared" si="127"/>
        <v>16.825555555555553</v>
      </c>
      <c r="BU72" s="84">
        <f t="shared" si="127"/>
        <v>8.3251020408163274</v>
      </c>
      <c r="BV72" s="84">
        <f t="shared" si="127"/>
        <v>0</v>
      </c>
      <c r="BW72" s="84">
        <f t="shared" si="127"/>
        <v>0</v>
      </c>
      <c r="BX72" s="84">
        <f t="shared" si="127"/>
        <v>0</v>
      </c>
      <c r="BY72" s="84">
        <f t="shared" si="127"/>
        <v>0</v>
      </c>
      <c r="BZ72" s="84">
        <f t="shared" si="127"/>
        <v>0</v>
      </c>
      <c r="CA72" s="84">
        <f t="shared" si="127"/>
        <v>0</v>
      </c>
      <c r="CB72" s="84">
        <f t="shared" si="127"/>
        <v>0</v>
      </c>
      <c r="CC72" s="85">
        <f t="shared" si="127"/>
        <v>0</v>
      </c>
      <c r="CD72" s="274" t="str">
        <f t="shared" si="120"/>
        <v>NO!</v>
      </c>
      <c r="CF72" s="275" t="str">
        <f t="shared" si="121"/>
        <v>1600-1799 - 2</v>
      </c>
    </row>
    <row r="73" spans="1:84">
      <c r="A73" s="29">
        <f t="shared" si="80"/>
        <v>64</v>
      </c>
      <c r="B73" s="496" t="s">
        <v>245</v>
      </c>
      <c r="C73" s="30" t="str">
        <f>VLOOKUP(E73,Fasce!$A$3:$B$8,2)</f>
        <v>1400-1599</v>
      </c>
      <c r="D73" s="158">
        <f>IF(C73="--","",COUNTIF($C$10:$C73,C73))</f>
        <v>7</v>
      </c>
      <c r="E73" s="4">
        <f>VLOOKUP(B73,Anagrafica!$B$3:$D$94,3,FALSE)</f>
        <v>1532</v>
      </c>
      <c r="F73" s="361">
        <f t="shared" si="81"/>
        <v>24.066543209876542</v>
      </c>
      <c r="G73" s="390"/>
      <c r="H73" s="404">
        <v>24.066543209876542</v>
      </c>
      <c r="I73" s="265"/>
      <c r="J73" s="265"/>
      <c r="K73" s="265"/>
      <c r="L73" s="265"/>
      <c r="M73" s="265"/>
      <c r="N73" s="265"/>
      <c r="O73" s="265"/>
      <c r="P73" s="359"/>
      <c r="Q73" s="266"/>
      <c r="R73" s="265"/>
      <c r="S73" s="265"/>
      <c r="T73" s="265"/>
      <c r="U73" s="265"/>
      <c r="V73" s="265"/>
      <c r="W73" s="265"/>
      <c r="X73" s="265"/>
      <c r="Y73" s="265"/>
      <c r="Z73" s="269"/>
      <c r="AA73" s="365">
        <f t="shared" si="82"/>
        <v>24.066543209876542</v>
      </c>
      <c r="AB73" s="366">
        <f t="shared" si="83"/>
        <v>24.066543209876542</v>
      </c>
      <c r="AC73" s="367">
        <f t="shared" si="84"/>
        <v>24.066543209876542</v>
      </c>
      <c r="AD73" s="169">
        <f t="shared" si="85"/>
        <v>1</v>
      </c>
      <c r="AE73" s="2"/>
      <c r="AF73" s="164">
        <f t="shared" si="86"/>
        <v>24.066543209876542</v>
      </c>
      <c r="AG73" s="164">
        <f t="shared" si="87"/>
        <v>24.066543209876542</v>
      </c>
      <c r="AH73" s="166" t="str">
        <f t="shared" si="88"/>
        <v>NO!</v>
      </c>
      <c r="AI73" s="133">
        <f t="shared" si="89"/>
        <v>0</v>
      </c>
      <c r="AJ73" s="134">
        <f t="shared" si="90"/>
        <v>24.066543209876542</v>
      </c>
      <c r="AK73" s="134">
        <f t="shared" si="91"/>
        <v>0</v>
      </c>
      <c r="AL73" s="134">
        <f t="shared" si="92"/>
        <v>0</v>
      </c>
      <c r="AM73" s="134">
        <f t="shared" si="93"/>
        <v>0</v>
      </c>
      <c r="AN73" s="134">
        <f t="shared" si="94"/>
        <v>0</v>
      </c>
      <c r="AO73" s="134">
        <f t="shared" si="95"/>
        <v>0</v>
      </c>
      <c r="AP73" s="134">
        <f t="shared" si="96"/>
        <v>0</v>
      </c>
      <c r="AQ73" s="134">
        <f t="shared" si="97"/>
        <v>0</v>
      </c>
      <c r="AR73" s="135">
        <f t="shared" si="98"/>
        <v>0</v>
      </c>
      <c r="AS73" s="56">
        <f t="shared" si="126"/>
        <v>24.066543209876542</v>
      </c>
      <c r="AT73" s="57">
        <f t="shared" si="126"/>
        <v>0</v>
      </c>
      <c r="AU73" s="57">
        <f t="shared" si="126"/>
        <v>0</v>
      </c>
      <c r="AV73" s="57">
        <f t="shared" si="126"/>
        <v>0</v>
      </c>
      <c r="AW73" s="58">
        <f t="shared" si="126"/>
        <v>0</v>
      </c>
      <c r="AX73" s="273" t="str">
        <f t="shared" si="99"/>
        <v>NO!</v>
      </c>
      <c r="AZ73" s="93">
        <f t="shared" si="100"/>
        <v>0</v>
      </c>
      <c r="BA73" s="104">
        <f t="shared" si="101"/>
        <v>24.066543209876542</v>
      </c>
      <c r="BB73" s="104">
        <f t="shared" si="102"/>
        <v>0</v>
      </c>
      <c r="BC73" s="104">
        <f t="shared" si="103"/>
        <v>0</v>
      </c>
      <c r="BD73" s="104">
        <f t="shared" si="104"/>
        <v>0</v>
      </c>
      <c r="BE73" s="104">
        <f t="shared" si="105"/>
        <v>0</v>
      </c>
      <c r="BF73" s="104">
        <f t="shared" si="106"/>
        <v>0</v>
      </c>
      <c r="BG73" s="104">
        <f t="shared" si="107"/>
        <v>0</v>
      </c>
      <c r="BH73" s="104">
        <f t="shared" si="108"/>
        <v>0</v>
      </c>
      <c r="BI73" s="104">
        <f t="shared" si="109"/>
        <v>0</v>
      </c>
      <c r="BJ73" s="104">
        <f t="shared" si="110"/>
        <v>0</v>
      </c>
      <c r="BK73" s="104">
        <f t="shared" si="111"/>
        <v>0</v>
      </c>
      <c r="BL73" s="104">
        <f t="shared" si="112"/>
        <v>0</v>
      </c>
      <c r="BM73" s="104">
        <f t="shared" si="113"/>
        <v>0</v>
      </c>
      <c r="BN73" s="104">
        <f t="shared" si="114"/>
        <v>0</v>
      </c>
      <c r="BO73" s="104">
        <f t="shared" si="115"/>
        <v>0</v>
      </c>
      <c r="BP73" s="104">
        <f t="shared" si="116"/>
        <v>0</v>
      </c>
      <c r="BQ73" s="104">
        <f t="shared" si="117"/>
        <v>0</v>
      </c>
      <c r="BR73" s="104">
        <f t="shared" si="118"/>
        <v>0</v>
      </c>
      <c r="BS73" s="105">
        <f t="shared" si="119"/>
        <v>0</v>
      </c>
      <c r="BT73" s="83">
        <f t="shared" si="127"/>
        <v>24.066543209876542</v>
      </c>
      <c r="BU73" s="84">
        <f t="shared" si="127"/>
        <v>0</v>
      </c>
      <c r="BV73" s="84">
        <f t="shared" si="127"/>
        <v>0</v>
      </c>
      <c r="BW73" s="84">
        <f t="shared" si="127"/>
        <v>0</v>
      </c>
      <c r="BX73" s="84">
        <f t="shared" si="127"/>
        <v>0</v>
      </c>
      <c r="BY73" s="84">
        <f t="shared" si="127"/>
        <v>0</v>
      </c>
      <c r="BZ73" s="84">
        <f t="shared" si="127"/>
        <v>0</v>
      </c>
      <c r="CA73" s="84">
        <f t="shared" si="127"/>
        <v>0</v>
      </c>
      <c r="CB73" s="84">
        <f t="shared" si="127"/>
        <v>0</v>
      </c>
      <c r="CC73" s="85">
        <f t="shared" si="127"/>
        <v>0</v>
      </c>
      <c r="CD73" s="274" t="str">
        <f t="shared" si="120"/>
        <v>NO!</v>
      </c>
      <c r="CF73" s="275" t="str">
        <f t="shared" si="121"/>
        <v>1400-1599 - 1</v>
      </c>
    </row>
    <row r="74" spans="1:84">
      <c r="A74" s="29">
        <f t="shared" ref="A74:A99" si="128">A73+1</f>
        <v>65</v>
      </c>
      <c r="B74" s="496" t="s">
        <v>430</v>
      </c>
      <c r="C74" s="30" t="str">
        <f>VLOOKUP(E74,Fasce!$A$3:$B$8,2)</f>
        <v>Under 1400</v>
      </c>
      <c r="D74" s="158">
        <f>IF(C74="--","",COUNTIF($C$10:$C74,C74))</f>
        <v>15</v>
      </c>
      <c r="E74" s="4">
        <f>VLOOKUP(B74,Anagrafica!$B$3:$D$94,3,FALSE)</f>
        <v>1399</v>
      </c>
      <c r="F74" s="361">
        <f t="shared" ref="F74:F99" si="129">IF(B74&lt;&gt;"",AG74,"")</f>
        <v>23.830555555555556</v>
      </c>
      <c r="G74" s="390"/>
      <c r="H74" s="265"/>
      <c r="I74" s="265"/>
      <c r="J74" s="265"/>
      <c r="K74" s="265"/>
      <c r="L74" s="265"/>
      <c r="M74" s="265"/>
      <c r="N74" s="265"/>
      <c r="O74" s="265"/>
      <c r="P74" s="359"/>
      <c r="Q74" s="266"/>
      <c r="R74" s="265"/>
      <c r="S74" s="265"/>
      <c r="T74" s="265"/>
      <c r="U74" s="265"/>
      <c r="V74" s="265"/>
      <c r="W74" s="265"/>
      <c r="X74" s="265">
        <v>23.830555555555556</v>
      </c>
      <c r="Y74" s="265"/>
      <c r="Z74" s="269"/>
      <c r="AA74" s="365">
        <f t="shared" ref="AA74:AA99" si="130">SUM(G74:Z74)</f>
        <v>23.830555555555556</v>
      </c>
      <c r="AB74" s="366">
        <f t="shared" ref="AB74:AB99" si="131">AF74</f>
        <v>0</v>
      </c>
      <c r="AC74" s="367">
        <f t="shared" ref="AC74:AC99" si="132">AG74</f>
        <v>23.830555555555556</v>
      </c>
      <c r="AD74" s="169">
        <f t="shared" ref="AD74:AD99" si="133">COUNTA(G74:Z74)</f>
        <v>1</v>
      </c>
      <c r="AE74" s="2"/>
      <c r="AF74" s="164">
        <f t="shared" ref="AF74:AF99" si="134">SUM(AS74:AW74)</f>
        <v>0</v>
      </c>
      <c r="AG74" s="164">
        <f t="shared" ref="AG74:AG99" si="135">SUM(BT74:CC74)</f>
        <v>23.830555555555556</v>
      </c>
      <c r="AH74" s="166" t="str">
        <f t="shared" ref="AH74:AH99" si="136">IF(COUNTIF(BT74:CC74,0)=0,"OK","NO!")</f>
        <v>NO!</v>
      </c>
      <c r="AI74" s="133">
        <f t="shared" ref="AI74:AI99" si="137">G74</f>
        <v>0</v>
      </c>
      <c r="AJ74" s="134">
        <f t="shared" ref="AJ74:AJ99" si="138">H74</f>
        <v>0</v>
      </c>
      <c r="AK74" s="134">
        <f t="shared" ref="AK74:AK99" si="139">I74</f>
        <v>0</v>
      </c>
      <c r="AL74" s="134">
        <f t="shared" ref="AL74:AL99" si="140">J74</f>
        <v>0</v>
      </c>
      <c r="AM74" s="134">
        <f t="shared" ref="AM74:AM99" si="141">K74</f>
        <v>0</v>
      </c>
      <c r="AN74" s="134">
        <f t="shared" ref="AN74:AN99" si="142">L74</f>
        <v>0</v>
      </c>
      <c r="AO74" s="134">
        <f t="shared" ref="AO74:AO99" si="143">M74</f>
        <v>0</v>
      </c>
      <c r="AP74" s="134">
        <f t="shared" ref="AP74:AP99" si="144">N74</f>
        <v>0</v>
      </c>
      <c r="AQ74" s="134">
        <f t="shared" ref="AQ74:AQ99" si="145">O74</f>
        <v>0</v>
      </c>
      <c r="AR74" s="135">
        <f t="shared" ref="AR74:AR99" si="146">P74</f>
        <v>0</v>
      </c>
      <c r="AS74" s="56">
        <f t="shared" si="126"/>
        <v>0</v>
      </c>
      <c r="AT74" s="57">
        <f t="shared" si="126"/>
        <v>0</v>
      </c>
      <c r="AU74" s="57">
        <f t="shared" si="126"/>
        <v>0</v>
      </c>
      <c r="AV74" s="57">
        <f t="shared" si="126"/>
        <v>0</v>
      </c>
      <c r="AW74" s="58">
        <f t="shared" si="126"/>
        <v>0</v>
      </c>
      <c r="AX74" s="273" t="str">
        <f t="shared" ref="AX74:AX99" si="147">IF(COUNTIF(AS74:AW74,0)=0,"Sì","NO!")</f>
        <v>NO!</v>
      </c>
      <c r="AZ74" s="93">
        <f t="shared" ref="AZ74:AZ99" si="148">G74</f>
        <v>0</v>
      </c>
      <c r="BA74" s="104">
        <f t="shared" ref="BA74:BA99" si="149">H74</f>
        <v>0</v>
      </c>
      <c r="BB74" s="104">
        <f t="shared" ref="BB74:BB99" si="150">I74</f>
        <v>0</v>
      </c>
      <c r="BC74" s="104">
        <f t="shared" ref="BC74:BC99" si="151">J74</f>
        <v>0</v>
      </c>
      <c r="BD74" s="104">
        <f t="shared" ref="BD74:BD99" si="152">K74</f>
        <v>0</v>
      </c>
      <c r="BE74" s="104">
        <f t="shared" ref="BE74:BE99" si="153">L74</f>
        <v>0</v>
      </c>
      <c r="BF74" s="104">
        <f t="shared" ref="BF74:BF99" si="154">M74</f>
        <v>0</v>
      </c>
      <c r="BG74" s="104">
        <f t="shared" ref="BG74:BG99" si="155">N74</f>
        <v>0</v>
      </c>
      <c r="BH74" s="104">
        <f t="shared" ref="BH74:BH99" si="156">O74</f>
        <v>0</v>
      </c>
      <c r="BI74" s="104">
        <f t="shared" ref="BI74:BI99" si="157">P74</f>
        <v>0</v>
      </c>
      <c r="BJ74" s="104">
        <f t="shared" ref="BJ74:BJ99" si="158">Q74</f>
        <v>0</v>
      </c>
      <c r="BK74" s="104">
        <f t="shared" ref="BK74:BK99" si="159">R74</f>
        <v>0</v>
      </c>
      <c r="BL74" s="104">
        <f t="shared" ref="BL74:BL99" si="160">S74</f>
        <v>0</v>
      </c>
      <c r="BM74" s="104">
        <f t="shared" ref="BM74:BM99" si="161">T74</f>
        <v>0</v>
      </c>
      <c r="BN74" s="104">
        <f t="shared" ref="BN74:BN99" si="162">U74</f>
        <v>0</v>
      </c>
      <c r="BO74" s="104">
        <f t="shared" ref="BO74:BO99" si="163">V74</f>
        <v>0</v>
      </c>
      <c r="BP74" s="104">
        <f t="shared" ref="BP74:BP99" si="164">W74</f>
        <v>0</v>
      </c>
      <c r="BQ74" s="104">
        <f t="shared" ref="BQ74:BQ99" si="165">X74</f>
        <v>23.830555555555556</v>
      </c>
      <c r="BR74" s="104">
        <f t="shared" ref="BR74:BR99" si="166">Y74</f>
        <v>0</v>
      </c>
      <c r="BS74" s="105">
        <f t="shared" ref="BS74:BS99" si="167">Z74</f>
        <v>0</v>
      </c>
      <c r="BT74" s="83">
        <f t="shared" si="127"/>
        <v>23.830555555555556</v>
      </c>
      <c r="BU74" s="84">
        <f t="shared" si="127"/>
        <v>0</v>
      </c>
      <c r="BV74" s="84">
        <f t="shared" si="127"/>
        <v>0</v>
      </c>
      <c r="BW74" s="84">
        <f t="shared" si="127"/>
        <v>0</v>
      </c>
      <c r="BX74" s="84">
        <f t="shared" si="127"/>
        <v>0</v>
      </c>
      <c r="BY74" s="84">
        <f t="shared" si="127"/>
        <v>0</v>
      </c>
      <c r="BZ74" s="84">
        <f t="shared" si="127"/>
        <v>0</v>
      </c>
      <c r="CA74" s="84">
        <f t="shared" si="127"/>
        <v>0</v>
      </c>
      <c r="CB74" s="84">
        <f t="shared" si="127"/>
        <v>0</v>
      </c>
      <c r="CC74" s="85">
        <f t="shared" si="127"/>
        <v>0</v>
      </c>
      <c r="CD74" s="274" t="str">
        <f t="shared" ref="CD74:CD99" si="168">IF(COUNTIF(BY74:CC74,0)=0,"Sì","NO!")</f>
        <v>NO!</v>
      </c>
      <c r="CF74" s="275" t="str">
        <f t="shared" ref="CF74:CF99" si="169">C74&amp;" - "&amp;AD74</f>
        <v>Under 1400 - 1</v>
      </c>
    </row>
    <row r="75" spans="1:84">
      <c r="A75" s="29">
        <f t="shared" si="128"/>
        <v>66</v>
      </c>
      <c r="B75" s="496" t="s">
        <v>324</v>
      </c>
      <c r="C75" s="30" t="str">
        <f>VLOOKUP(E75,Fasce!$A$3:$B$8,2)</f>
        <v>1600-1799</v>
      </c>
      <c r="D75" s="158">
        <f>IF(C75="--","",COUNTIF($C$10:$C75,C75))</f>
        <v>18</v>
      </c>
      <c r="E75" s="4">
        <f>VLOOKUP(B75,Anagrafica!$B$3:$D$94,3,FALSE)</f>
        <v>1695</v>
      </c>
      <c r="F75" s="361">
        <f t="shared" si="129"/>
        <v>21.924265927977842</v>
      </c>
      <c r="G75" s="268"/>
      <c r="H75" s="265"/>
      <c r="I75" s="265"/>
      <c r="J75" s="265"/>
      <c r="K75" s="265"/>
      <c r="L75" s="265"/>
      <c r="M75" s="265"/>
      <c r="N75" s="265"/>
      <c r="O75" s="265"/>
      <c r="P75" s="359"/>
      <c r="Q75" s="266"/>
      <c r="R75" s="265">
        <v>21.924265927977842</v>
      </c>
      <c r="S75" s="265"/>
      <c r="T75" s="265"/>
      <c r="U75" s="265"/>
      <c r="V75" s="265"/>
      <c r="W75" s="265"/>
      <c r="X75" s="265"/>
      <c r="Y75" s="265"/>
      <c r="Z75" s="269"/>
      <c r="AA75" s="365">
        <f t="shared" si="130"/>
        <v>21.924265927977842</v>
      </c>
      <c r="AB75" s="366">
        <f t="shared" si="131"/>
        <v>0</v>
      </c>
      <c r="AC75" s="367">
        <f t="shared" si="132"/>
        <v>21.924265927977842</v>
      </c>
      <c r="AD75" s="169">
        <f t="shared" si="133"/>
        <v>1</v>
      </c>
      <c r="AE75" s="2"/>
      <c r="AF75" s="164">
        <f t="shared" si="134"/>
        <v>0</v>
      </c>
      <c r="AG75" s="164">
        <f t="shared" si="135"/>
        <v>21.924265927977842</v>
      </c>
      <c r="AH75" s="166" t="str">
        <f t="shared" si="136"/>
        <v>NO!</v>
      </c>
      <c r="AI75" s="133">
        <f t="shared" si="137"/>
        <v>0</v>
      </c>
      <c r="AJ75" s="134">
        <f t="shared" si="138"/>
        <v>0</v>
      </c>
      <c r="AK75" s="134">
        <f t="shared" si="139"/>
        <v>0</v>
      </c>
      <c r="AL75" s="134">
        <f t="shared" si="140"/>
        <v>0</v>
      </c>
      <c r="AM75" s="134">
        <f t="shared" si="141"/>
        <v>0</v>
      </c>
      <c r="AN75" s="134">
        <f t="shared" si="142"/>
        <v>0</v>
      </c>
      <c r="AO75" s="134">
        <f t="shared" si="143"/>
        <v>0</v>
      </c>
      <c r="AP75" s="134">
        <f t="shared" si="144"/>
        <v>0</v>
      </c>
      <c r="AQ75" s="134">
        <f t="shared" si="145"/>
        <v>0</v>
      </c>
      <c r="AR75" s="135">
        <f t="shared" si="146"/>
        <v>0</v>
      </c>
      <c r="AS75" s="56">
        <f t="shared" si="126"/>
        <v>0</v>
      </c>
      <c r="AT75" s="57">
        <f t="shared" si="126"/>
        <v>0</v>
      </c>
      <c r="AU75" s="57">
        <f t="shared" si="126"/>
        <v>0</v>
      </c>
      <c r="AV75" s="57">
        <f t="shared" si="126"/>
        <v>0</v>
      </c>
      <c r="AW75" s="58">
        <f t="shared" si="126"/>
        <v>0</v>
      </c>
      <c r="AX75" s="273" t="str">
        <f t="shared" si="147"/>
        <v>NO!</v>
      </c>
      <c r="AZ75" s="93">
        <f t="shared" si="148"/>
        <v>0</v>
      </c>
      <c r="BA75" s="104">
        <f t="shared" si="149"/>
        <v>0</v>
      </c>
      <c r="BB75" s="104">
        <f t="shared" si="150"/>
        <v>0</v>
      </c>
      <c r="BC75" s="104">
        <f t="shared" si="151"/>
        <v>0</v>
      </c>
      <c r="BD75" s="104">
        <f t="shared" si="152"/>
        <v>0</v>
      </c>
      <c r="BE75" s="104">
        <f t="shared" si="153"/>
        <v>0</v>
      </c>
      <c r="BF75" s="104">
        <f t="shared" si="154"/>
        <v>0</v>
      </c>
      <c r="BG75" s="104">
        <f t="shared" si="155"/>
        <v>0</v>
      </c>
      <c r="BH75" s="104">
        <f t="shared" si="156"/>
        <v>0</v>
      </c>
      <c r="BI75" s="104">
        <f t="shared" si="157"/>
        <v>0</v>
      </c>
      <c r="BJ75" s="104">
        <f t="shared" si="158"/>
        <v>0</v>
      </c>
      <c r="BK75" s="104">
        <f t="shared" si="159"/>
        <v>21.924265927977842</v>
      </c>
      <c r="BL75" s="104">
        <f t="shared" si="160"/>
        <v>0</v>
      </c>
      <c r="BM75" s="104">
        <f t="shared" si="161"/>
        <v>0</v>
      </c>
      <c r="BN75" s="104">
        <f t="shared" si="162"/>
        <v>0</v>
      </c>
      <c r="BO75" s="104">
        <f t="shared" si="163"/>
        <v>0</v>
      </c>
      <c r="BP75" s="104">
        <f t="shared" si="164"/>
        <v>0</v>
      </c>
      <c r="BQ75" s="104">
        <f t="shared" si="165"/>
        <v>0</v>
      </c>
      <c r="BR75" s="104">
        <f t="shared" si="166"/>
        <v>0</v>
      </c>
      <c r="BS75" s="105">
        <f t="shared" si="167"/>
        <v>0</v>
      </c>
      <c r="BT75" s="83">
        <f t="shared" si="127"/>
        <v>21.924265927977842</v>
      </c>
      <c r="BU75" s="84">
        <f t="shared" si="127"/>
        <v>0</v>
      </c>
      <c r="BV75" s="84">
        <f t="shared" si="127"/>
        <v>0</v>
      </c>
      <c r="BW75" s="84">
        <f t="shared" si="127"/>
        <v>0</v>
      </c>
      <c r="BX75" s="84">
        <f t="shared" si="127"/>
        <v>0</v>
      </c>
      <c r="BY75" s="84">
        <f t="shared" si="127"/>
        <v>0</v>
      </c>
      <c r="BZ75" s="84">
        <f t="shared" si="127"/>
        <v>0</v>
      </c>
      <c r="CA75" s="84">
        <f t="shared" si="127"/>
        <v>0</v>
      </c>
      <c r="CB75" s="84">
        <f t="shared" si="127"/>
        <v>0</v>
      </c>
      <c r="CC75" s="85">
        <f t="shared" si="127"/>
        <v>0</v>
      </c>
      <c r="CD75" s="274" t="str">
        <f t="shared" si="168"/>
        <v>NO!</v>
      </c>
      <c r="CF75" s="275" t="str">
        <f t="shared" si="169"/>
        <v>1600-1799 - 1</v>
      </c>
    </row>
    <row r="76" spans="1:84">
      <c r="A76" s="29">
        <f t="shared" si="128"/>
        <v>67</v>
      </c>
      <c r="B76" s="496" t="s">
        <v>275</v>
      </c>
      <c r="C76" s="30" t="str">
        <f>VLOOKUP(E76,Fasce!$A$3:$B$8,2)</f>
        <v>Under 1400</v>
      </c>
      <c r="D76" s="158">
        <f>IF(C76="--","",COUNTIF($C$10:$C76,C76))</f>
        <v>16</v>
      </c>
      <c r="E76" s="4">
        <f>VLOOKUP(B76,Anagrafica!$B$3:$D$94,3,FALSE)</f>
        <v>1399</v>
      </c>
      <c r="F76" s="361">
        <f t="shared" si="129"/>
        <v>21.261728395061727</v>
      </c>
      <c r="G76" s="268"/>
      <c r="H76" s="265"/>
      <c r="I76" s="265"/>
      <c r="J76" s="265"/>
      <c r="K76" s="404">
        <v>21.261728395061727</v>
      </c>
      <c r="L76" s="265"/>
      <c r="M76" s="265"/>
      <c r="N76" s="265"/>
      <c r="O76" s="265"/>
      <c r="P76" s="359"/>
      <c r="Q76" s="266"/>
      <c r="R76" s="265"/>
      <c r="S76" s="265"/>
      <c r="T76" s="265"/>
      <c r="U76" s="265"/>
      <c r="V76" s="265"/>
      <c r="W76" s="265"/>
      <c r="X76" s="265"/>
      <c r="Y76" s="265"/>
      <c r="Z76" s="269"/>
      <c r="AA76" s="365">
        <f t="shared" si="130"/>
        <v>21.261728395061727</v>
      </c>
      <c r="AB76" s="366">
        <f t="shared" si="131"/>
        <v>21.261728395061727</v>
      </c>
      <c r="AC76" s="367">
        <f t="shared" si="132"/>
        <v>21.261728395061727</v>
      </c>
      <c r="AD76" s="169">
        <f t="shared" si="133"/>
        <v>1</v>
      </c>
      <c r="AE76" s="2"/>
      <c r="AF76" s="164">
        <f t="shared" si="134"/>
        <v>21.261728395061727</v>
      </c>
      <c r="AG76" s="164">
        <f t="shared" si="135"/>
        <v>21.261728395061727</v>
      </c>
      <c r="AH76" s="166" t="str">
        <f t="shared" si="136"/>
        <v>NO!</v>
      </c>
      <c r="AI76" s="133">
        <f t="shared" si="137"/>
        <v>0</v>
      </c>
      <c r="AJ76" s="134">
        <f t="shared" si="138"/>
        <v>0</v>
      </c>
      <c r="AK76" s="134">
        <f t="shared" si="139"/>
        <v>0</v>
      </c>
      <c r="AL76" s="134">
        <f t="shared" si="140"/>
        <v>0</v>
      </c>
      <c r="AM76" s="134">
        <f t="shared" si="141"/>
        <v>21.261728395061727</v>
      </c>
      <c r="AN76" s="134">
        <f t="shared" si="142"/>
        <v>0</v>
      </c>
      <c r="AO76" s="134">
        <f t="shared" si="143"/>
        <v>0</v>
      </c>
      <c r="AP76" s="134">
        <f t="shared" si="144"/>
        <v>0</v>
      </c>
      <c r="AQ76" s="134">
        <f t="shared" si="145"/>
        <v>0</v>
      </c>
      <c r="AR76" s="135">
        <f t="shared" si="146"/>
        <v>0</v>
      </c>
      <c r="AS76" s="56">
        <f t="shared" si="126"/>
        <v>21.261728395061727</v>
      </c>
      <c r="AT76" s="57">
        <f t="shared" si="126"/>
        <v>0</v>
      </c>
      <c r="AU76" s="57">
        <f t="shared" si="126"/>
        <v>0</v>
      </c>
      <c r="AV76" s="57">
        <f t="shared" si="126"/>
        <v>0</v>
      </c>
      <c r="AW76" s="58">
        <f t="shared" si="126"/>
        <v>0</v>
      </c>
      <c r="AX76" s="273" t="str">
        <f t="shared" si="147"/>
        <v>NO!</v>
      </c>
      <c r="AZ76" s="93">
        <f t="shared" si="148"/>
        <v>0</v>
      </c>
      <c r="BA76" s="104">
        <f t="shared" si="149"/>
        <v>0</v>
      </c>
      <c r="BB76" s="104">
        <f t="shared" si="150"/>
        <v>0</v>
      </c>
      <c r="BC76" s="104">
        <f t="shared" si="151"/>
        <v>0</v>
      </c>
      <c r="BD76" s="104">
        <f t="shared" si="152"/>
        <v>21.261728395061727</v>
      </c>
      <c r="BE76" s="104">
        <f t="shared" si="153"/>
        <v>0</v>
      </c>
      <c r="BF76" s="104">
        <f t="shared" si="154"/>
        <v>0</v>
      </c>
      <c r="BG76" s="104">
        <f t="shared" si="155"/>
        <v>0</v>
      </c>
      <c r="BH76" s="104">
        <f t="shared" si="156"/>
        <v>0</v>
      </c>
      <c r="BI76" s="104">
        <f t="shared" si="157"/>
        <v>0</v>
      </c>
      <c r="BJ76" s="104">
        <f t="shared" si="158"/>
        <v>0</v>
      </c>
      <c r="BK76" s="104">
        <f t="shared" si="159"/>
        <v>0</v>
      </c>
      <c r="BL76" s="104">
        <f t="shared" si="160"/>
        <v>0</v>
      </c>
      <c r="BM76" s="104">
        <f t="shared" si="161"/>
        <v>0</v>
      </c>
      <c r="BN76" s="104">
        <f t="shared" si="162"/>
        <v>0</v>
      </c>
      <c r="BO76" s="104">
        <f t="shared" si="163"/>
        <v>0</v>
      </c>
      <c r="BP76" s="104">
        <f t="shared" si="164"/>
        <v>0</v>
      </c>
      <c r="BQ76" s="104">
        <f t="shared" si="165"/>
        <v>0</v>
      </c>
      <c r="BR76" s="104">
        <f t="shared" si="166"/>
        <v>0</v>
      </c>
      <c r="BS76" s="105">
        <f t="shared" si="167"/>
        <v>0</v>
      </c>
      <c r="BT76" s="83">
        <f t="shared" si="127"/>
        <v>21.261728395061727</v>
      </c>
      <c r="BU76" s="84">
        <f t="shared" si="127"/>
        <v>0</v>
      </c>
      <c r="BV76" s="84">
        <f t="shared" si="127"/>
        <v>0</v>
      </c>
      <c r="BW76" s="84">
        <f t="shared" si="127"/>
        <v>0</v>
      </c>
      <c r="BX76" s="84">
        <f t="shared" si="127"/>
        <v>0</v>
      </c>
      <c r="BY76" s="84">
        <f t="shared" si="127"/>
        <v>0</v>
      </c>
      <c r="BZ76" s="84">
        <f t="shared" si="127"/>
        <v>0</v>
      </c>
      <c r="CA76" s="84">
        <f t="shared" si="127"/>
        <v>0</v>
      </c>
      <c r="CB76" s="84">
        <f t="shared" si="127"/>
        <v>0</v>
      </c>
      <c r="CC76" s="85">
        <f t="shared" si="127"/>
        <v>0</v>
      </c>
      <c r="CD76" s="274" t="str">
        <f t="shared" si="168"/>
        <v>NO!</v>
      </c>
      <c r="CF76" s="275" t="str">
        <f t="shared" si="169"/>
        <v>Under 1400 - 1</v>
      </c>
    </row>
    <row r="77" spans="1:84">
      <c r="A77" s="29">
        <f t="shared" si="128"/>
        <v>68</v>
      </c>
      <c r="B77" s="496" t="s">
        <v>440</v>
      </c>
      <c r="C77" s="30" t="str">
        <f>VLOOKUP(E77,Fasce!$A$3:$B$8,2)</f>
        <v>1800-2000</v>
      </c>
      <c r="D77" s="158">
        <f>IF(C77="--","",COUNTIF($C$10:$C77,C77))</f>
        <v>22</v>
      </c>
      <c r="E77" s="4">
        <f>VLOOKUP(B77,Anagrafica!$B$3:$D$94,3,FALSE)</f>
        <v>1881</v>
      </c>
      <c r="F77" s="361">
        <f t="shared" si="129"/>
        <v>20.491728395061727</v>
      </c>
      <c r="G77" s="268"/>
      <c r="H77" s="265"/>
      <c r="I77" s="265"/>
      <c r="J77" s="265"/>
      <c r="K77" s="265"/>
      <c r="L77" s="265"/>
      <c r="M77" s="265"/>
      <c r="N77" s="265"/>
      <c r="O77" s="265"/>
      <c r="P77" s="359"/>
      <c r="Q77" s="266"/>
      <c r="R77" s="265"/>
      <c r="S77" s="265"/>
      <c r="T77" s="265"/>
      <c r="U77" s="265"/>
      <c r="V77" s="265"/>
      <c r="W77" s="265"/>
      <c r="X77" s="265"/>
      <c r="Y77" s="265"/>
      <c r="Z77" s="269">
        <v>20.491728395061727</v>
      </c>
      <c r="AA77" s="365">
        <f t="shared" si="130"/>
        <v>20.491728395061727</v>
      </c>
      <c r="AB77" s="366">
        <f t="shared" si="131"/>
        <v>0</v>
      </c>
      <c r="AC77" s="367">
        <f t="shared" si="132"/>
        <v>20.491728395061727</v>
      </c>
      <c r="AD77" s="169">
        <f t="shared" si="133"/>
        <v>1</v>
      </c>
      <c r="AE77" s="2"/>
      <c r="AF77" s="164">
        <f t="shared" si="134"/>
        <v>0</v>
      </c>
      <c r="AG77" s="164">
        <f t="shared" si="135"/>
        <v>20.491728395061727</v>
      </c>
      <c r="AH77" s="166" t="str">
        <f t="shared" si="136"/>
        <v>NO!</v>
      </c>
      <c r="AI77" s="133">
        <f t="shared" si="137"/>
        <v>0</v>
      </c>
      <c r="AJ77" s="134">
        <f t="shared" si="138"/>
        <v>0</v>
      </c>
      <c r="AK77" s="134">
        <f t="shared" si="139"/>
        <v>0</v>
      </c>
      <c r="AL77" s="134">
        <f t="shared" si="140"/>
        <v>0</v>
      </c>
      <c r="AM77" s="134">
        <f t="shared" si="141"/>
        <v>0</v>
      </c>
      <c r="AN77" s="134">
        <f t="shared" si="142"/>
        <v>0</v>
      </c>
      <c r="AO77" s="134">
        <f t="shared" si="143"/>
        <v>0</v>
      </c>
      <c r="AP77" s="134">
        <f t="shared" si="144"/>
        <v>0</v>
      </c>
      <c r="AQ77" s="134">
        <f t="shared" si="145"/>
        <v>0</v>
      </c>
      <c r="AR77" s="135">
        <f t="shared" si="146"/>
        <v>0</v>
      </c>
      <c r="AS77" s="56">
        <f t="shared" si="126"/>
        <v>0</v>
      </c>
      <c r="AT77" s="57">
        <f t="shared" si="126"/>
        <v>0</v>
      </c>
      <c r="AU77" s="57">
        <f t="shared" si="126"/>
        <v>0</v>
      </c>
      <c r="AV77" s="57">
        <f t="shared" si="126"/>
        <v>0</v>
      </c>
      <c r="AW77" s="58">
        <f t="shared" si="126"/>
        <v>0</v>
      </c>
      <c r="AX77" s="273" t="str">
        <f t="shared" si="147"/>
        <v>NO!</v>
      </c>
      <c r="AZ77" s="93">
        <f t="shared" si="148"/>
        <v>0</v>
      </c>
      <c r="BA77" s="104">
        <f t="shared" si="149"/>
        <v>0</v>
      </c>
      <c r="BB77" s="104">
        <f t="shared" si="150"/>
        <v>0</v>
      </c>
      <c r="BC77" s="104">
        <f t="shared" si="151"/>
        <v>0</v>
      </c>
      <c r="BD77" s="104">
        <f t="shared" si="152"/>
        <v>0</v>
      </c>
      <c r="BE77" s="104">
        <f t="shared" si="153"/>
        <v>0</v>
      </c>
      <c r="BF77" s="104">
        <f t="shared" si="154"/>
        <v>0</v>
      </c>
      <c r="BG77" s="104">
        <f t="shared" si="155"/>
        <v>0</v>
      </c>
      <c r="BH77" s="104">
        <f t="shared" si="156"/>
        <v>0</v>
      </c>
      <c r="BI77" s="104">
        <f t="shared" si="157"/>
        <v>0</v>
      </c>
      <c r="BJ77" s="104">
        <f t="shared" si="158"/>
        <v>0</v>
      </c>
      <c r="BK77" s="104">
        <f t="shared" si="159"/>
        <v>0</v>
      </c>
      <c r="BL77" s="104">
        <f t="shared" si="160"/>
        <v>0</v>
      </c>
      <c r="BM77" s="104">
        <f t="shared" si="161"/>
        <v>0</v>
      </c>
      <c r="BN77" s="104">
        <f t="shared" si="162"/>
        <v>0</v>
      </c>
      <c r="BO77" s="104">
        <f t="shared" si="163"/>
        <v>0</v>
      </c>
      <c r="BP77" s="104">
        <f t="shared" si="164"/>
        <v>0</v>
      </c>
      <c r="BQ77" s="104">
        <f t="shared" si="165"/>
        <v>0</v>
      </c>
      <c r="BR77" s="104">
        <f t="shared" si="166"/>
        <v>0</v>
      </c>
      <c r="BS77" s="105">
        <f t="shared" si="167"/>
        <v>20.491728395061727</v>
      </c>
      <c r="BT77" s="83">
        <f t="shared" si="127"/>
        <v>20.491728395061727</v>
      </c>
      <c r="BU77" s="84">
        <f t="shared" si="127"/>
        <v>0</v>
      </c>
      <c r="BV77" s="84">
        <f t="shared" si="127"/>
        <v>0</v>
      </c>
      <c r="BW77" s="84">
        <f t="shared" si="127"/>
        <v>0</v>
      </c>
      <c r="BX77" s="84">
        <f t="shared" si="127"/>
        <v>0</v>
      </c>
      <c r="BY77" s="84">
        <f t="shared" si="127"/>
        <v>0</v>
      </c>
      <c r="BZ77" s="84">
        <f t="shared" si="127"/>
        <v>0</v>
      </c>
      <c r="CA77" s="84">
        <f t="shared" si="127"/>
        <v>0</v>
      </c>
      <c r="CB77" s="84">
        <f t="shared" si="127"/>
        <v>0</v>
      </c>
      <c r="CC77" s="85">
        <f t="shared" si="127"/>
        <v>0</v>
      </c>
      <c r="CD77" s="274" t="str">
        <f t="shared" si="168"/>
        <v>NO!</v>
      </c>
      <c r="CF77" s="275" t="str">
        <f t="shared" si="169"/>
        <v>1800-2000 - 1</v>
      </c>
    </row>
    <row r="78" spans="1:84">
      <c r="A78" s="29">
        <f t="shared" si="128"/>
        <v>69</v>
      </c>
      <c r="B78" s="496" t="s">
        <v>325</v>
      </c>
      <c r="C78" s="30" t="str">
        <f>VLOOKUP(E78,Fasce!$A$3:$B$8,2)</f>
        <v>1400-1599</v>
      </c>
      <c r="D78" s="158">
        <f>IF(C78="--","",COUNTIF($C$10:$C78,C78))</f>
        <v>8</v>
      </c>
      <c r="E78" s="4">
        <f>VLOOKUP(B78,Anagrafica!$B$3:$D$94,3,FALSE)</f>
        <v>1554</v>
      </c>
      <c r="F78" s="361">
        <f t="shared" si="129"/>
        <v>19.473288704216682</v>
      </c>
      <c r="G78" s="268"/>
      <c r="H78" s="265"/>
      <c r="I78" s="265"/>
      <c r="J78" s="265"/>
      <c r="K78" s="265"/>
      <c r="L78" s="265"/>
      <c r="M78" s="265"/>
      <c r="N78" s="265"/>
      <c r="O78" s="265"/>
      <c r="P78" s="359"/>
      <c r="Q78" s="266"/>
      <c r="R78" s="265">
        <v>14.06606648199446</v>
      </c>
      <c r="S78" s="265"/>
      <c r="T78" s="265"/>
      <c r="U78" s="265"/>
      <c r="V78" s="265"/>
      <c r="W78" s="265"/>
      <c r="X78" s="265">
        <v>5.4072222222222219</v>
      </c>
      <c r="Y78" s="265"/>
      <c r="Z78" s="269"/>
      <c r="AA78" s="365">
        <f t="shared" si="130"/>
        <v>19.473288704216682</v>
      </c>
      <c r="AB78" s="366">
        <f t="shared" si="131"/>
        <v>0</v>
      </c>
      <c r="AC78" s="367">
        <f t="shared" si="132"/>
        <v>19.473288704216682</v>
      </c>
      <c r="AD78" s="169">
        <f t="shared" si="133"/>
        <v>2</v>
      </c>
      <c r="AE78" s="2"/>
      <c r="AF78" s="164">
        <f t="shared" si="134"/>
        <v>0</v>
      </c>
      <c r="AG78" s="164">
        <f t="shared" si="135"/>
        <v>19.473288704216682</v>
      </c>
      <c r="AH78" s="166" t="str">
        <f t="shared" si="136"/>
        <v>NO!</v>
      </c>
      <c r="AI78" s="133">
        <f t="shared" si="137"/>
        <v>0</v>
      </c>
      <c r="AJ78" s="134">
        <f t="shared" si="138"/>
        <v>0</v>
      </c>
      <c r="AK78" s="134">
        <f t="shared" si="139"/>
        <v>0</v>
      </c>
      <c r="AL78" s="134">
        <f t="shared" si="140"/>
        <v>0</v>
      </c>
      <c r="AM78" s="134">
        <f t="shared" si="141"/>
        <v>0</v>
      </c>
      <c r="AN78" s="134">
        <f t="shared" si="142"/>
        <v>0</v>
      </c>
      <c r="AO78" s="134">
        <f t="shared" si="143"/>
        <v>0</v>
      </c>
      <c r="AP78" s="134">
        <f t="shared" si="144"/>
        <v>0</v>
      </c>
      <c r="AQ78" s="134">
        <f t="shared" si="145"/>
        <v>0</v>
      </c>
      <c r="AR78" s="135">
        <f t="shared" si="146"/>
        <v>0</v>
      </c>
      <c r="AS78" s="56">
        <f t="shared" si="126"/>
        <v>0</v>
      </c>
      <c r="AT78" s="57">
        <f t="shared" si="126"/>
        <v>0</v>
      </c>
      <c r="AU78" s="57">
        <f t="shared" si="126"/>
        <v>0</v>
      </c>
      <c r="AV78" s="57">
        <f t="shared" si="126"/>
        <v>0</v>
      </c>
      <c r="AW78" s="58">
        <f t="shared" si="126"/>
        <v>0</v>
      </c>
      <c r="AX78" s="273" t="str">
        <f t="shared" si="147"/>
        <v>NO!</v>
      </c>
      <c r="AZ78" s="93">
        <f t="shared" si="148"/>
        <v>0</v>
      </c>
      <c r="BA78" s="104">
        <f t="shared" si="149"/>
        <v>0</v>
      </c>
      <c r="BB78" s="104">
        <f t="shared" si="150"/>
        <v>0</v>
      </c>
      <c r="BC78" s="104">
        <f t="shared" si="151"/>
        <v>0</v>
      </c>
      <c r="BD78" s="104">
        <f t="shared" si="152"/>
        <v>0</v>
      </c>
      <c r="BE78" s="104">
        <f t="shared" si="153"/>
        <v>0</v>
      </c>
      <c r="BF78" s="104">
        <f t="shared" si="154"/>
        <v>0</v>
      </c>
      <c r="BG78" s="104">
        <f t="shared" si="155"/>
        <v>0</v>
      </c>
      <c r="BH78" s="104">
        <f t="shared" si="156"/>
        <v>0</v>
      </c>
      <c r="BI78" s="104">
        <f t="shared" si="157"/>
        <v>0</v>
      </c>
      <c r="BJ78" s="104">
        <f t="shared" si="158"/>
        <v>0</v>
      </c>
      <c r="BK78" s="104">
        <f t="shared" si="159"/>
        <v>14.06606648199446</v>
      </c>
      <c r="BL78" s="104">
        <f t="shared" si="160"/>
        <v>0</v>
      </c>
      <c r="BM78" s="104">
        <f t="shared" si="161"/>
        <v>0</v>
      </c>
      <c r="BN78" s="104">
        <f t="shared" si="162"/>
        <v>0</v>
      </c>
      <c r="BO78" s="104">
        <f t="shared" si="163"/>
        <v>0</v>
      </c>
      <c r="BP78" s="104">
        <f t="shared" si="164"/>
        <v>0</v>
      </c>
      <c r="BQ78" s="104">
        <f t="shared" si="165"/>
        <v>5.4072222222222219</v>
      </c>
      <c r="BR78" s="104">
        <f t="shared" si="166"/>
        <v>0</v>
      </c>
      <c r="BS78" s="105">
        <f t="shared" si="167"/>
        <v>0</v>
      </c>
      <c r="BT78" s="83">
        <f t="shared" si="127"/>
        <v>14.06606648199446</v>
      </c>
      <c r="BU78" s="84">
        <f t="shared" si="127"/>
        <v>5.4072222222222219</v>
      </c>
      <c r="BV78" s="84">
        <f t="shared" si="127"/>
        <v>0</v>
      </c>
      <c r="BW78" s="84">
        <f t="shared" si="127"/>
        <v>0</v>
      </c>
      <c r="BX78" s="84">
        <f t="shared" si="127"/>
        <v>0</v>
      </c>
      <c r="BY78" s="84">
        <f t="shared" si="127"/>
        <v>0</v>
      </c>
      <c r="BZ78" s="84">
        <f t="shared" si="127"/>
        <v>0</v>
      </c>
      <c r="CA78" s="84">
        <f t="shared" si="127"/>
        <v>0</v>
      </c>
      <c r="CB78" s="84">
        <f t="shared" si="127"/>
        <v>0</v>
      </c>
      <c r="CC78" s="85">
        <f t="shared" si="127"/>
        <v>0</v>
      </c>
      <c r="CD78" s="274" t="str">
        <f t="shared" si="168"/>
        <v>NO!</v>
      </c>
      <c r="CF78" s="275" t="str">
        <f t="shared" si="169"/>
        <v>1400-1599 - 2</v>
      </c>
    </row>
    <row r="79" spans="1:84">
      <c r="A79" s="29">
        <f t="shared" si="128"/>
        <v>70</v>
      </c>
      <c r="B79" s="496" t="s">
        <v>232</v>
      </c>
      <c r="C79" s="30" t="str">
        <f>VLOOKUP(E79,Fasce!$A$3:$B$8,2)</f>
        <v>1600-1799</v>
      </c>
      <c r="D79" s="158">
        <f>IF(C79="--","",COUNTIF($C$10:$C79,C79))</f>
        <v>19</v>
      </c>
      <c r="E79" s="4">
        <f>VLOOKUP(B79,Anagrafica!$B$3:$D$94,3,FALSE)</f>
        <v>1614</v>
      </c>
      <c r="F79" s="361">
        <f t="shared" si="129"/>
        <v>17.97</v>
      </c>
      <c r="G79" s="390">
        <v>17.97</v>
      </c>
      <c r="H79" s="265"/>
      <c r="I79" s="265"/>
      <c r="J79" s="265"/>
      <c r="K79" s="265"/>
      <c r="L79" s="265"/>
      <c r="M79" s="265"/>
      <c r="N79" s="265"/>
      <c r="O79" s="265"/>
      <c r="P79" s="359"/>
      <c r="Q79" s="266"/>
      <c r="R79" s="265"/>
      <c r="S79" s="265"/>
      <c r="T79" s="265"/>
      <c r="U79" s="265"/>
      <c r="V79" s="265"/>
      <c r="W79" s="265"/>
      <c r="X79" s="265"/>
      <c r="Y79" s="265"/>
      <c r="Z79" s="269"/>
      <c r="AA79" s="365">
        <f t="shared" si="130"/>
        <v>17.97</v>
      </c>
      <c r="AB79" s="366">
        <f t="shared" si="131"/>
        <v>17.97</v>
      </c>
      <c r="AC79" s="367">
        <f t="shared" si="132"/>
        <v>17.97</v>
      </c>
      <c r="AD79" s="169">
        <f t="shared" si="133"/>
        <v>1</v>
      </c>
      <c r="AE79" s="2"/>
      <c r="AF79" s="164">
        <f t="shared" si="134"/>
        <v>17.97</v>
      </c>
      <c r="AG79" s="164">
        <f t="shared" si="135"/>
        <v>17.97</v>
      </c>
      <c r="AH79" s="166" t="str">
        <f t="shared" si="136"/>
        <v>NO!</v>
      </c>
      <c r="AI79" s="133">
        <f t="shared" si="137"/>
        <v>17.97</v>
      </c>
      <c r="AJ79" s="134">
        <f t="shared" si="138"/>
        <v>0</v>
      </c>
      <c r="AK79" s="134">
        <f t="shared" si="139"/>
        <v>0</v>
      </c>
      <c r="AL79" s="134">
        <f t="shared" si="140"/>
        <v>0</v>
      </c>
      <c r="AM79" s="134">
        <f t="shared" si="141"/>
        <v>0</v>
      </c>
      <c r="AN79" s="134">
        <f t="shared" si="142"/>
        <v>0</v>
      </c>
      <c r="AO79" s="134">
        <f t="shared" si="143"/>
        <v>0</v>
      </c>
      <c r="AP79" s="134">
        <f t="shared" si="144"/>
        <v>0</v>
      </c>
      <c r="AQ79" s="134">
        <f t="shared" si="145"/>
        <v>0</v>
      </c>
      <c r="AR79" s="135">
        <f t="shared" si="146"/>
        <v>0</v>
      </c>
      <c r="AS79" s="56">
        <f t="shared" si="126"/>
        <v>17.97</v>
      </c>
      <c r="AT79" s="57">
        <f t="shared" si="126"/>
        <v>0</v>
      </c>
      <c r="AU79" s="57">
        <f t="shared" si="126"/>
        <v>0</v>
      </c>
      <c r="AV79" s="57">
        <f t="shared" si="126"/>
        <v>0</v>
      </c>
      <c r="AW79" s="58">
        <f t="shared" si="126"/>
        <v>0</v>
      </c>
      <c r="AX79" s="273" t="str">
        <f t="shared" si="147"/>
        <v>NO!</v>
      </c>
      <c r="AZ79" s="93">
        <f t="shared" si="148"/>
        <v>17.97</v>
      </c>
      <c r="BA79" s="104">
        <f t="shared" si="149"/>
        <v>0</v>
      </c>
      <c r="BB79" s="104">
        <f t="shared" si="150"/>
        <v>0</v>
      </c>
      <c r="BC79" s="104">
        <f t="shared" si="151"/>
        <v>0</v>
      </c>
      <c r="BD79" s="104">
        <f t="shared" si="152"/>
        <v>0</v>
      </c>
      <c r="BE79" s="104">
        <f t="shared" si="153"/>
        <v>0</v>
      </c>
      <c r="BF79" s="104">
        <f t="shared" si="154"/>
        <v>0</v>
      </c>
      <c r="BG79" s="104">
        <f t="shared" si="155"/>
        <v>0</v>
      </c>
      <c r="BH79" s="104">
        <f t="shared" si="156"/>
        <v>0</v>
      </c>
      <c r="BI79" s="104">
        <f t="shared" si="157"/>
        <v>0</v>
      </c>
      <c r="BJ79" s="104">
        <f t="shared" si="158"/>
        <v>0</v>
      </c>
      <c r="BK79" s="104">
        <f t="shared" si="159"/>
        <v>0</v>
      </c>
      <c r="BL79" s="104">
        <f t="shared" si="160"/>
        <v>0</v>
      </c>
      <c r="BM79" s="104">
        <f t="shared" si="161"/>
        <v>0</v>
      </c>
      <c r="BN79" s="104">
        <f t="shared" si="162"/>
        <v>0</v>
      </c>
      <c r="BO79" s="104">
        <f t="shared" si="163"/>
        <v>0</v>
      </c>
      <c r="BP79" s="104">
        <f t="shared" si="164"/>
        <v>0</v>
      </c>
      <c r="BQ79" s="104">
        <f t="shared" si="165"/>
        <v>0</v>
      </c>
      <c r="BR79" s="104">
        <f t="shared" si="166"/>
        <v>0</v>
      </c>
      <c r="BS79" s="105">
        <f t="shared" si="167"/>
        <v>0</v>
      </c>
      <c r="BT79" s="83">
        <f t="shared" si="127"/>
        <v>17.97</v>
      </c>
      <c r="BU79" s="84">
        <f t="shared" si="127"/>
        <v>0</v>
      </c>
      <c r="BV79" s="84">
        <f t="shared" si="127"/>
        <v>0</v>
      </c>
      <c r="BW79" s="84">
        <f t="shared" si="127"/>
        <v>0</v>
      </c>
      <c r="BX79" s="84">
        <f t="shared" si="127"/>
        <v>0</v>
      </c>
      <c r="BY79" s="84">
        <f t="shared" si="127"/>
        <v>0</v>
      </c>
      <c r="BZ79" s="84">
        <f t="shared" si="127"/>
        <v>0</v>
      </c>
      <c r="CA79" s="84">
        <f t="shared" si="127"/>
        <v>0</v>
      </c>
      <c r="CB79" s="84">
        <f t="shared" si="127"/>
        <v>0</v>
      </c>
      <c r="CC79" s="85">
        <f t="shared" si="127"/>
        <v>0</v>
      </c>
      <c r="CD79" s="274" t="str">
        <f t="shared" si="168"/>
        <v>NO!</v>
      </c>
      <c r="CF79" s="275" t="str">
        <f t="shared" si="169"/>
        <v>1600-1799 - 1</v>
      </c>
    </row>
    <row r="80" spans="1:84">
      <c r="A80" s="29">
        <f t="shared" si="128"/>
        <v>71</v>
      </c>
      <c r="B80" s="496" t="s">
        <v>322</v>
      </c>
      <c r="C80" s="30" t="str">
        <f>VLOOKUP(E80,Fasce!$A$3:$B$8,2)</f>
        <v>Under 1400</v>
      </c>
      <c r="D80" s="158">
        <f>IF(C80="--","",COUNTIF($C$10:$C80,C80))</f>
        <v>17</v>
      </c>
      <c r="E80" s="4">
        <f>VLOOKUP(B80,Anagrafica!$B$3:$D$94,3,FALSE)</f>
        <v>1399</v>
      </c>
      <c r="F80" s="361">
        <f t="shared" si="129"/>
        <v>16.656149584487537</v>
      </c>
      <c r="G80" s="268"/>
      <c r="H80" s="265"/>
      <c r="I80" s="265"/>
      <c r="J80" s="265"/>
      <c r="K80" s="265"/>
      <c r="L80" s="265"/>
      <c r="M80" s="265"/>
      <c r="N80" s="265"/>
      <c r="O80" s="265"/>
      <c r="P80" s="359"/>
      <c r="Q80" s="266"/>
      <c r="R80" s="265">
        <v>16.656149584487537</v>
      </c>
      <c r="S80" s="265"/>
      <c r="T80" s="265"/>
      <c r="U80" s="265"/>
      <c r="V80" s="265"/>
      <c r="W80" s="265"/>
      <c r="X80" s="265"/>
      <c r="Y80" s="265"/>
      <c r="Z80" s="269"/>
      <c r="AA80" s="365">
        <f t="shared" si="130"/>
        <v>16.656149584487537</v>
      </c>
      <c r="AB80" s="366">
        <f t="shared" si="131"/>
        <v>0</v>
      </c>
      <c r="AC80" s="367">
        <f t="shared" si="132"/>
        <v>16.656149584487537</v>
      </c>
      <c r="AD80" s="169">
        <f t="shared" si="133"/>
        <v>1</v>
      </c>
      <c r="AE80" s="2"/>
      <c r="AF80" s="164">
        <f t="shared" si="134"/>
        <v>0</v>
      </c>
      <c r="AG80" s="164">
        <f t="shared" si="135"/>
        <v>16.656149584487537</v>
      </c>
      <c r="AH80" s="166" t="str">
        <f t="shared" si="136"/>
        <v>NO!</v>
      </c>
      <c r="AI80" s="133">
        <f t="shared" si="137"/>
        <v>0</v>
      </c>
      <c r="AJ80" s="134">
        <f t="shared" si="138"/>
        <v>0</v>
      </c>
      <c r="AK80" s="134">
        <f t="shared" si="139"/>
        <v>0</v>
      </c>
      <c r="AL80" s="134">
        <f t="shared" si="140"/>
        <v>0</v>
      </c>
      <c r="AM80" s="134">
        <f t="shared" si="141"/>
        <v>0</v>
      </c>
      <c r="AN80" s="134">
        <f t="shared" si="142"/>
        <v>0</v>
      </c>
      <c r="AO80" s="134">
        <f t="shared" si="143"/>
        <v>0</v>
      </c>
      <c r="AP80" s="134">
        <f t="shared" si="144"/>
        <v>0</v>
      </c>
      <c r="AQ80" s="134">
        <f t="shared" si="145"/>
        <v>0</v>
      </c>
      <c r="AR80" s="135">
        <f t="shared" si="146"/>
        <v>0</v>
      </c>
      <c r="AS80" s="56">
        <f t="shared" ref="AS80:AW89" si="170">LARGE($AI80:$AR80,AS$9)</f>
        <v>0</v>
      </c>
      <c r="AT80" s="57">
        <f t="shared" si="170"/>
        <v>0</v>
      </c>
      <c r="AU80" s="57">
        <f t="shared" si="170"/>
        <v>0</v>
      </c>
      <c r="AV80" s="57">
        <f t="shared" si="170"/>
        <v>0</v>
      </c>
      <c r="AW80" s="58">
        <f t="shared" si="170"/>
        <v>0</v>
      </c>
      <c r="AX80" s="273" t="str">
        <f t="shared" si="147"/>
        <v>NO!</v>
      </c>
      <c r="AZ80" s="93">
        <f t="shared" si="148"/>
        <v>0</v>
      </c>
      <c r="BA80" s="104">
        <f t="shared" si="149"/>
        <v>0</v>
      </c>
      <c r="BB80" s="104">
        <f t="shared" si="150"/>
        <v>0</v>
      </c>
      <c r="BC80" s="104">
        <f t="shared" si="151"/>
        <v>0</v>
      </c>
      <c r="BD80" s="104">
        <f t="shared" si="152"/>
        <v>0</v>
      </c>
      <c r="BE80" s="104">
        <f t="shared" si="153"/>
        <v>0</v>
      </c>
      <c r="BF80" s="104">
        <f t="shared" si="154"/>
        <v>0</v>
      </c>
      <c r="BG80" s="104">
        <f t="shared" si="155"/>
        <v>0</v>
      </c>
      <c r="BH80" s="104">
        <f t="shared" si="156"/>
        <v>0</v>
      </c>
      <c r="BI80" s="104">
        <f t="shared" si="157"/>
        <v>0</v>
      </c>
      <c r="BJ80" s="104">
        <f t="shared" si="158"/>
        <v>0</v>
      </c>
      <c r="BK80" s="104">
        <f t="shared" si="159"/>
        <v>16.656149584487537</v>
      </c>
      <c r="BL80" s="104">
        <f t="shared" si="160"/>
        <v>0</v>
      </c>
      <c r="BM80" s="104">
        <f t="shared" si="161"/>
        <v>0</v>
      </c>
      <c r="BN80" s="104">
        <f t="shared" si="162"/>
        <v>0</v>
      </c>
      <c r="BO80" s="104">
        <f t="shared" si="163"/>
        <v>0</v>
      </c>
      <c r="BP80" s="104">
        <f t="shared" si="164"/>
        <v>0</v>
      </c>
      <c r="BQ80" s="104">
        <f t="shared" si="165"/>
        <v>0</v>
      </c>
      <c r="BR80" s="104">
        <f t="shared" si="166"/>
        <v>0</v>
      </c>
      <c r="BS80" s="105">
        <f t="shared" si="167"/>
        <v>0</v>
      </c>
      <c r="BT80" s="83">
        <f t="shared" ref="BT80:CC89" si="171">LARGE($AZ80:$BS80,BT$9)</f>
        <v>16.656149584487537</v>
      </c>
      <c r="BU80" s="84">
        <f t="shared" si="171"/>
        <v>0</v>
      </c>
      <c r="BV80" s="84">
        <f t="shared" si="171"/>
        <v>0</v>
      </c>
      <c r="BW80" s="84">
        <f t="shared" si="171"/>
        <v>0</v>
      </c>
      <c r="BX80" s="84">
        <f t="shared" si="171"/>
        <v>0</v>
      </c>
      <c r="BY80" s="84">
        <f t="shared" si="171"/>
        <v>0</v>
      </c>
      <c r="BZ80" s="84">
        <f t="shared" si="171"/>
        <v>0</v>
      </c>
      <c r="CA80" s="84">
        <f t="shared" si="171"/>
        <v>0</v>
      </c>
      <c r="CB80" s="84">
        <f t="shared" si="171"/>
        <v>0</v>
      </c>
      <c r="CC80" s="85">
        <f t="shared" si="171"/>
        <v>0</v>
      </c>
      <c r="CD80" s="274" t="str">
        <f t="shared" si="168"/>
        <v>NO!</v>
      </c>
      <c r="CF80" s="275" t="str">
        <f t="shared" si="169"/>
        <v>Under 1400 - 1</v>
      </c>
    </row>
    <row r="81" spans="1:84">
      <c r="A81" s="29">
        <f t="shared" si="128"/>
        <v>72</v>
      </c>
      <c r="B81" s="496" t="s">
        <v>248</v>
      </c>
      <c r="C81" s="30" t="str">
        <f>VLOOKUP(E81,Fasce!$A$3:$B$8,2)</f>
        <v>1400-1599</v>
      </c>
      <c r="D81" s="158">
        <f>IF(C81="--","",COUNTIF($C$10:$C81,C81))</f>
        <v>9</v>
      </c>
      <c r="E81" s="4">
        <f>VLOOKUP(B81,Anagrafica!$B$3:$D$94,3,FALSE)</f>
        <v>1530</v>
      </c>
      <c r="F81" s="361">
        <f t="shared" si="129"/>
        <v>16.498048798305206</v>
      </c>
      <c r="G81" s="390"/>
      <c r="H81" s="265">
        <v>0.15432098765432098</v>
      </c>
      <c r="I81" s="265">
        <v>16.343727810650886</v>
      </c>
      <c r="J81" s="265"/>
      <c r="K81" s="265"/>
      <c r="L81" s="265"/>
      <c r="M81" s="265"/>
      <c r="N81" s="265"/>
      <c r="O81" s="265"/>
      <c r="P81" s="359"/>
      <c r="Q81" s="266"/>
      <c r="R81" s="265"/>
      <c r="S81" s="265"/>
      <c r="T81" s="265"/>
      <c r="U81" s="265"/>
      <c r="V81" s="265"/>
      <c r="W81" s="265"/>
      <c r="X81" s="265"/>
      <c r="Y81" s="265"/>
      <c r="Z81" s="269"/>
      <c r="AA81" s="365">
        <f t="shared" si="130"/>
        <v>16.498048798305206</v>
      </c>
      <c r="AB81" s="366">
        <f t="shared" si="131"/>
        <v>16.498048798305206</v>
      </c>
      <c r="AC81" s="367">
        <f t="shared" si="132"/>
        <v>16.498048798305206</v>
      </c>
      <c r="AD81" s="169">
        <f t="shared" si="133"/>
        <v>2</v>
      </c>
      <c r="AE81" s="2"/>
      <c r="AF81" s="164">
        <f t="shared" si="134"/>
        <v>16.498048798305206</v>
      </c>
      <c r="AG81" s="164">
        <f t="shared" si="135"/>
        <v>16.498048798305206</v>
      </c>
      <c r="AH81" s="166" t="str">
        <f t="shared" si="136"/>
        <v>NO!</v>
      </c>
      <c r="AI81" s="133">
        <f t="shared" si="137"/>
        <v>0</v>
      </c>
      <c r="AJ81" s="134">
        <f t="shared" si="138"/>
        <v>0.15432098765432098</v>
      </c>
      <c r="AK81" s="134">
        <f t="shared" si="139"/>
        <v>16.343727810650886</v>
      </c>
      <c r="AL81" s="134">
        <f t="shared" si="140"/>
        <v>0</v>
      </c>
      <c r="AM81" s="134">
        <f t="shared" si="141"/>
        <v>0</v>
      </c>
      <c r="AN81" s="134">
        <f t="shared" si="142"/>
        <v>0</v>
      </c>
      <c r="AO81" s="134">
        <f t="shared" si="143"/>
        <v>0</v>
      </c>
      <c r="AP81" s="134">
        <f t="shared" si="144"/>
        <v>0</v>
      </c>
      <c r="AQ81" s="134">
        <f t="shared" si="145"/>
        <v>0</v>
      </c>
      <c r="AR81" s="135">
        <f t="shared" si="146"/>
        <v>0</v>
      </c>
      <c r="AS81" s="56">
        <f t="shared" si="170"/>
        <v>16.343727810650886</v>
      </c>
      <c r="AT81" s="57">
        <f t="shared" si="170"/>
        <v>0.15432098765432098</v>
      </c>
      <c r="AU81" s="57">
        <f t="shared" si="170"/>
        <v>0</v>
      </c>
      <c r="AV81" s="57">
        <f t="shared" si="170"/>
        <v>0</v>
      </c>
      <c r="AW81" s="58">
        <f t="shared" si="170"/>
        <v>0</v>
      </c>
      <c r="AX81" s="273" t="str">
        <f t="shared" si="147"/>
        <v>NO!</v>
      </c>
      <c r="AZ81" s="93">
        <f t="shared" si="148"/>
        <v>0</v>
      </c>
      <c r="BA81" s="104">
        <f t="shared" si="149"/>
        <v>0.15432098765432098</v>
      </c>
      <c r="BB81" s="104">
        <f t="shared" si="150"/>
        <v>16.343727810650886</v>
      </c>
      <c r="BC81" s="104">
        <f t="shared" si="151"/>
        <v>0</v>
      </c>
      <c r="BD81" s="104">
        <f t="shared" si="152"/>
        <v>0</v>
      </c>
      <c r="BE81" s="104">
        <f t="shared" si="153"/>
        <v>0</v>
      </c>
      <c r="BF81" s="104">
        <f t="shared" si="154"/>
        <v>0</v>
      </c>
      <c r="BG81" s="104">
        <f t="shared" si="155"/>
        <v>0</v>
      </c>
      <c r="BH81" s="104">
        <f t="shared" si="156"/>
        <v>0</v>
      </c>
      <c r="BI81" s="104">
        <f t="shared" si="157"/>
        <v>0</v>
      </c>
      <c r="BJ81" s="104">
        <f t="shared" si="158"/>
        <v>0</v>
      </c>
      <c r="BK81" s="104">
        <f t="shared" si="159"/>
        <v>0</v>
      </c>
      <c r="BL81" s="104">
        <f t="shared" si="160"/>
        <v>0</v>
      </c>
      <c r="BM81" s="104">
        <f t="shared" si="161"/>
        <v>0</v>
      </c>
      <c r="BN81" s="104">
        <f t="shared" si="162"/>
        <v>0</v>
      </c>
      <c r="BO81" s="104">
        <f t="shared" si="163"/>
        <v>0</v>
      </c>
      <c r="BP81" s="104">
        <f t="shared" si="164"/>
        <v>0</v>
      </c>
      <c r="BQ81" s="104">
        <f t="shared" si="165"/>
        <v>0</v>
      </c>
      <c r="BR81" s="104">
        <f t="shared" si="166"/>
        <v>0</v>
      </c>
      <c r="BS81" s="105">
        <f t="shared" si="167"/>
        <v>0</v>
      </c>
      <c r="BT81" s="83">
        <f t="shared" si="171"/>
        <v>16.343727810650886</v>
      </c>
      <c r="BU81" s="84">
        <f t="shared" si="171"/>
        <v>0.15432098765432098</v>
      </c>
      <c r="BV81" s="84">
        <f t="shared" si="171"/>
        <v>0</v>
      </c>
      <c r="BW81" s="84">
        <f t="shared" si="171"/>
        <v>0</v>
      </c>
      <c r="BX81" s="84">
        <f t="shared" si="171"/>
        <v>0</v>
      </c>
      <c r="BY81" s="84">
        <f t="shared" si="171"/>
        <v>0</v>
      </c>
      <c r="BZ81" s="84">
        <f t="shared" si="171"/>
        <v>0</v>
      </c>
      <c r="CA81" s="84">
        <f t="shared" si="171"/>
        <v>0</v>
      </c>
      <c r="CB81" s="84">
        <f t="shared" si="171"/>
        <v>0</v>
      </c>
      <c r="CC81" s="85">
        <f t="shared" si="171"/>
        <v>0</v>
      </c>
      <c r="CD81" s="274" t="str">
        <f t="shared" si="168"/>
        <v>NO!</v>
      </c>
      <c r="CF81" s="275" t="str">
        <f t="shared" si="169"/>
        <v>1400-1599 - 2</v>
      </c>
    </row>
    <row r="82" spans="1:84">
      <c r="A82" s="29">
        <f t="shared" si="128"/>
        <v>73</v>
      </c>
      <c r="B82" s="496" t="s">
        <v>249</v>
      </c>
      <c r="C82" s="30" t="str">
        <f>VLOOKUP(E82,Fasce!$A$3:$B$8,2)</f>
        <v>1600-1799</v>
      </c>
      <c r="D82" s="158">
        <f>IF(C82="--","",COUNTIF($C$10:$C82,C82))</f>
        <v>20</v>
      </c>
      <c r="E82" s="4">
        <f>VLOOKUP(B82,Anagrafica!$B$3:$D$94,3,FALSE)</f>
        <v>1632</v>
      </c>
      <c r="F82" s="361">
        <f t="shared" si="129"/>
        <v>15.286396376652787</v>
      </c>
      <c r="G82" s="390"/>
      <c r="H82" s="404">
        <v>5.4272839506172836</v>
      </c>
      <c r="I82" s="404">
        <v>9.8591124260355034</v>
      </c>
      <c r="J82" s="265"/>
      <c r="K82" s="265"/>
      <c r="L82" s="265"/>
      <c r="M82" s="265"/>
      <c r="N82" s="265"/>
      <c r="O82" s="265"/>
      <c r="P82" s="359"/>
      <c r="Q82" s="266"/>
      <c r="R82" s="265"/>
      <c r="S82" s="265"/>
      <c r="T82" s="265"/>
      <c r="U82" s="265"/>
      <c r="V82" s="265"/>
      <c r="W82" s="265"/>
      <c r="X82" s="265"/>
      <c r="Y82" s="265"/>
      <c r="Z82" s="269"/>
      <c r="AA82" s="365">
        <f t="shared" si="130"/>
        <v>15.286396376652787</v>
      </c>
      <c r="AB82" s="366">
        <f t="shared" si="131"/>
        <v>15.286396376652787</v>
      </c>
      <c r="AC82" s="367">
        <f t="shared" si="132"/>
        <v>15.286396376652787</v>
      </c>
      <c r="AD82" s="169">
        <f t="shared" si="133"/>
        <v>2</v>
      </c>
      <c r="AE82" s="2"/>
      <c r="AF82" s="164">
        <f t="shared" si="134"/>
        <v>15.286396376652787</v>
      </c>
      <c r="AG82" s="164">
        <f t="shared" si="135"/>
        <v>15.286396376652787</v>
      </c>
      <c r="AH82" s="166" t="str">
        <f t="shared" si="136"/>
        <v>NO!</v>
      </c>
      <c r="AI82" s="133">
        <f t="shared" si="137"/>
        <v>0</v>
      </c>
      <c r="AJ82" s="134">
        <f t="shared" si="138"/>
        <v>5.4272839506172836</v>
      </c>
      <c r="AK82" s="134">
        <f t="shared" si="139"/>
        <v>9.8591124260355034</v>
      </c>
      <c r="AL82" s="134">
        <f t="shared" si="140"/>
        <v>0</v>
      </c>
      <c r="AM82" s="134">
        <f t="shared" si="141"/>
        <v>0</v>
      </c>
      <c r="AN82" s="134">
        <f t="shared" si="142"/>
        <v>0</v>
      </c>
      <c r="AO82" s="134">
        <f t="shared" si="143"/>
        <v>0</v>
      </c>
      <c r="AP82" s="134">
        <f t="shared" si="144"/>
        <v>0</v>
      </c>
      <c r="AQ82" s="134">
        <f t="shared" si="145"/>
        <v>0</v>
      </c>
      <c r="AR82" s="135">
        <f t="shared" si="146"/>
        <v>0</v>
      </c>
      <c r="AS82" s="56">
        <f t="shared" si="170"/>
        <v>9.8591124260355034</v>
      </c>
      <c r="AT82" s="57">
        <f t="shared" si="170"/>
        <v>5.4272839506172836</v>
      </c>
      <c r="AU82" s="57">
        <f t="shared" si="170"/>
        <v>0</v>
      </c>
      <c r="AV82" s="57">
        <f t="shared" si="170"/>
        <v>0</v>
      </c>
      <c r="AW82" s="58">
        <f t="shared" si="170"/>
        <v>0</v>
      </c>
      <c r="AX82" s="273" t="str">
        <f t="shared" si="147"/>
        <v>NO!</v>
      </c>
      <c r="AZ82" s="93">
        <f t="shared" si="148"/>
        <v>0</v>
      </c>
      <c r="BA82" s="104">
        <f t="shared" si="149"/>
        <v>5.4272839506172836</v>
      </c>
      <c r="BB82" s="104">
        <f t="shared" si="150"/>
        <v>9.8591124260355034</v>
      </c>
      <c r="BC82" s="104">
        <f t="shared" si="151"/>
        <v>0</v>
      </c>
      <c r="BD82" s="104">
        <f t="shared" si="152"/>
        <v>0</v>
      </c>
      <c r="BE82" s="104">
        <f t="shared" si="153"/>
        <v>0</v>
      </c>
      <c r="BF82" s="104">
        <f t="shared" si="154"/>
        <v>0</v>
      </c>
      <c r="BG82" s="104">
        <f t="shared" si="155"/>
        <v>0</v>
      </c>
      <c r="BH82" s="104">
        <f t="shared" si="156"/>
        <v>0</v>
      </c>
      <c r="BI82" s="104">
        <f t="shared" si="157"/>
        <v>0</v>
      </c>
      <c r="BJ82" s="104">
        <f t="shared" si="158"/>
        <v>0</v>
      </c>
      <c r="BK82" s="104">
        <f t="shared" si="159"/>
        <v>0</v>
      </c>
      <c r="BL82" s="104">
        <f t="shared" si="160"/>
        <v>0</v>
      </c>
      <c r="BM82" s="104">
        <f t="shared" si="161"/>
        <v>0</v>
      </c>
      <c r="BN82" s="104">
        <f t="shared" si="162"/>
        <v>0</v>
      </c>
      <c r="BO82" s="104">
        <f t="shared" si="163"/>
        <v>0</v>
      </c>
      <c r="BP82" s="104">
        <f t="shared" si="164"/>
        <v>0</v>
      </c>
      <c r="BQ82" s="104">
        <f t="shared" si="165"/>
        <v>0</v>
      </c>
      <c r="BR82" s="104">
        <f t="shared" si="166"/>
        <v>0</v>
      </c>
      <c r="BS82" s="105">
        <f t="shared" si="167"/>
        <v>0</v>
      </c>
      <c r="BT82" s="83">
        <f t="shared" si="171"/>
        <v>9.8591124260355034</v>
      </c>
      <c r="BU82" s="84">
        <f t="shared" si="171"/>
        <v>5.4272839506172836</v>
      </c>
      <c r="BV82" s="84">
        <f t="shared" si="171"/>
        <v>0</v>
      </c>
      <c r="BW82" s="84">
        <f t="shared" si="171"/>
        <v>0</v>
      </c>
      <c r="BX82" s="84">
        <f t="shared" si="171"/>
        <v>0</v>
      </c>
      <c r="BY82" s="84">
        <f t="shared" si="171"/>
        <v>0</v>
      </c>
      <c r="BZ82" s="84">
        <f t="shared" si="171"/>
        <v>0</v>
      </c>
      <c r="CA82" s="84">
        <f t="shared" si="171"/>
        <v>0</v>
      </c>
      <c r="CB82" s="84">
        <f t="shared" si="171"/>
        <v>0</v>
      </c>
      <c r="CC82" s="85">
        <f t="shared" si="171"/>
        <v>0</v>
      </c>
      <c r="CD82" s="274" t="str">
        <f t="shared" si="168"/>
        <v>NO!</v>
      </c>
      <c r="CF82" s="275" t="str">
        <f t="shared" si="169"/>
        <v>1600-1799 - 2</v>
      </c>
    </row>
    <row r="83" spans="1:84">
      <c r="A83" s="29">
        <f t="shared" si="128"/>
        <v>74</v>
      </c>
      <c r="B83" s="496" t="s">
        <v>330</v>
      </c>
      <c r="C83" s="30" t="str">
        <f>VLOOKUP(E83,Fasce!$A$3:$B$8,2)</f>
        <v>Under 1400</v>
      </c>
      <c r="D83" s="158">
        <f>IF(C83="--","",COUNTIF($C$10:$C83,C83))</f>
        <v>18</v>
      </c>
      <c r="E83" s="4">
        <f>VLOOKUP(B83,Anagrafica!$B$3:$D$94,3,FALSE)</f>
        <v>1399</v>
      </c>
      <c r="F83" s="361">
        <f t="shared" si="129"/>
        <v>15.125</v>
      </c>
      <c r="G83" s="268"/>
      <c r="H83" s="265"/>
      <c r="I83" s="265"/>
      <c r="J83" s="265"/>
      <c r="K83" s="265"/>
      <c r="L83" s="265"/>
      <c r="M83" s="265"/>
      <c r="N83" s="265"/>
      <c r="O83" s="265"/>
      <c r="P83" s="359"/>
      <c r="Q83" s="266"/>
      <c r="R83" s="265"/>
      <c r="S83" s="404">
        <v>13.365</v>
      </c>
      <c r="T83" s="265"/>
      <c r="U83" s="265"/>
      <c r="V83" s="265"/>
      <c r="W83" s="265"/>
      <c r="X83" s="265"/>
      <c r="Y83" s="265">
        <v>1.76</v>
      </c>
      <c r="Z83" s="269"/>
      <c r="AA83" s="365">
        <f t="shared" si="130"/>
        <v>15.125</v>
      </c>
      <c r="AB83" s="366">
        <f t="shared" si="131"/>
        <v>0</v>
      </c>
      <c r="AC83" s="367">
        <f t="shared" si="132"/>
        <v>15.125</v>
      </c>
      <c r="AD83" s="169">
        <f t="shared" si="133"/>
        <v>2</v>
      </c>
      <c r="AE83" s="2"/>
      <c r="AF83" s="164">
        <f t="shared" si="134"/>
        <v>0</v>
      </c>
      <c r="AG83" s="164">
        <f t="shared" si="135"/>
        <v>15.125</v>
      </c>
      <c r="AH83" s="166" t="str">
        <f t="shared" si="136"/>
        <v>NO!</v>
      </c>
      <c r="AI83" s="133">
        <f t="shared" si="137"/>
        <v>0</v>
      </c>
      <c r="AJ83" s="134">
        <f t="shared" si="138"/>
        <v>0</v>
      </c>
      <c r="AK83" s="134">
        <f t="shared" si="139"/>
        <v>0</v>
      </c>
      <c r="AL83" s="134">
        <f t="shared" si="140"/>
        <v>0</v>
      </c>
      <c r="AM83" s="134">
        <f t="shared" si="141"/>
        <v>0</v>
      </c>
      <c r="AN83" s="134">
        <f t="shared" si="142"/>
        <v>0</v>
      </c>
      <c r="AO83" s="134">
        <f t="shared" si="143"/>
        <v>0</v>
      </c>
      <c r="AP83" s="134">
        <f t="shared" si="144"/>
        <v>0</v>
      </c>
      <c r="AQ83" s="134">
        <f t="shared" si="145"/>
        <v>0</v>
      </c>
      <c r="AR83" s="135">
        <f t="shared" si="146"/>
        <v>0</v>
      </c>
      <c r="AS83" s="56">
        <f t="shared" si="170"/>
        <v>0</v>
      </c>
      <c r="AT83" s="57">
        <f t="shared" si="170"/>
        <v>0</v>
      </c>
      <c r="AU83" s="57">
        <f t="shared" si="170"/>
        <v>0</v>
      </c>
      <c r="AV83" s="57">
        <f t="shared" si="170"/>
        <v>0</v>
      </c>
      <c r="AW83" s="58">
        <f t="shared" si="170"/>
        <v>0</v>
      </c>
      <c r="AX83" s="273" t="str">
        <f t="shared" si="147"/>
        <v>NO!</v>
      </c>
      <c r="AZ83" s="93">
        <f t="shared" si="148"/>
        <v>0</v>
      </c>
      <c r="BA83" s="104">
        <f t="shared" si="149"/>
        <v>0</v>
      </c>
      <c r="BB83" s="104">
        <f t="shared" si="150"/>
        <v>0</v>
      </c>
      <c r="BC83" s="104">
        <f t="shared" si="151"/>
        <v>0</v>
      </c>
      <c r="BD83" s="104">
        <f t="shared" si="152"/>
        <v>0</v>
      </c>
      <c r="BE83" s="104">
        <f t="shared" si="153"/>
        <v>0</v>
      </c>
      <c r="BF83" s="104">
        <f t="shared" si="154"/>
        <v>0</v>
      </c>
      <c r="BG83" s="104">
        <f t="shared" si="155"/>
        <v>0</v>
      </c>
      <c r="BH83" s="104">
        <f t="shared" si="156"/>
        <v>0</v>
      </c>
      <c r="BI83" s="104">
        <f t="shared" si="157"/>
        <v>0</v>
      </c>
      <c r="BJ83" s="104">
        <f t="shared" si="158"/>
        <v>0</v>
      </c>
      <c r="BK83" s="104">
        <f t="shared" si="159"/>
        <v>0</v>
      </c>
      <c r="BL83" s="104">
        <f t="shared" si="160"/>
        <v>13.365</v>
      </c>
      <c r="BM83" s="104">
        <f t="shared" si="161"/>
        <v>0</v>
      </c>
      <c r="BN83" s="104">
        <f t="shared" si="162"/>
        <v>0</v>
      </c>
      <c r="BO83" s="104">
        <f t="shared" si="163"/>
        <v>0</v>
      </c>
      <c r="BP83" s="104">
        <f t="shared" si="164"/>
        <v>0</v>
      </c>
      <c r="BQ83" s="104">
        <f t="shared" si="165"/>
        <v>0</v>
      </c>
      <c r="BR83" s="104">
        <f t="shared" si="166"/>
        <v>1.76</v>
      </c>
      <c r="BS83" s="105">
        <f t="shared" si="167"/>
        <v>0</v>
      </c>
      <c r="BT83" s="83">
        <f t="shared" si="171"/>
        <v>13.365</v>
      </c>
      <c r="BU83" s="84">
        <f t="shared" si="171"/>
        <v>1.76</v>
      </c>
      <c r="BV83" s="84">
        <f t="shared" si="171"/>
        <v>0</v>
      </c>
      <c r="BW83" s="84">
        <f t="shared" si="171"/>
        <v>0</v>
      </c>
      <c r="BX83" s="84">
        <f t="shared" si="171"/>
        <v>0</v>
      </c>
      <c r="BY83" s="84">
        <f t="shared" si="171"/>
        <v>0</v>
      </c>
      <c r="BZ83" s="84">
        <f t="shared" si="171"/>
        <v>0</v>
      </c>
      <c r="CA83" s="84">
        <f t="shared" si="171"/>
        <v>0</v>
      </c>
      <c r="CB83" s="84">
        <f t="shared" si="171"/>
        <v>0</v>
      </c>
      <c r="CC83" s="85">
        <f t="shared" si="171"/>
        <v>0</v>
      </c>
      <c r="CD83" s="274" t="str">
        <f t="shared" si="168"/>
        <v>NO!</v>
      </c>
      <c r="CF83" s="275" t="str">
        <f t="shared" si="169"/>
        <v>Under 1400 - 2</v>
      </c>
    </row>
    <row r="84" spans="1:84">
      <c r="A84" s="29">
        <f t="shared" si="128"/>
        <v>75</v>
      </c>
      <c r="B84" s="496" t="s">
        <v>277</v>
      </c>
      <c r="C84" s="30" t="str">
        <f>VLOOKUP(E84,Fasce!$A$3:$B$8,2)</f>
        <v>1600-1799</v>
      </c>
      <c r="D84" s="158">
        <f>IF(C84="--","",COUNTIF($C$10:$C84,C84))</f>
        <v>21</v>
      </c>
      <c r="E84" s="4">
        <f>VLOOKUP(B84,Anagrafica!$B$3:$D$94,3,FALSE)</f>
        <v>1726</v>
      </c>
      <c r="F84" s="361">
        <f t="shared" si="129"/>
        <v>14.895555555555555</v>
      </c>
      <c r="G84" s="268"/>
      <c r="H84" s="265"/>
      <c r="I84" s="265"/>
      <c r="J84" s="265"/>
      <c r="K84" s="265">
        <v>14.895555555555555</v>
      </c>
      <c r="L84" s="265"/>
      <c r="M84" s="265"/>
      <c r="N84" s="265"/>
      <c r="O84" s="265"/>
      <c r="P84" s="359"/>
      <c r="Q84" s="266"/>
      <c r="R84" s="265"/>
      <c r="S84" s="265"/>
      <c r="T84" s="265"/>
      <c r="U84" s="265"/>
      <c r="V84" s="265"/>
      <c r="W84" s="265"/>
      <c r="X84" s="265"/>
      <c r="Y84" s="265"/>
      <c r="Z84" s="269"/>
      <c r="AA84" s="365">
        <f t="shared" si="130"/>
        <v>14.895555555555555</v>
      </c>
      <c r="AB84" s="366">
        <f t="shared" si="131"/>
        <v>14.895555555555555</v>
      </c>
      <c r="AC84" s="367">
        <f t="shared" si="132"/>
        <v>14.895555555555555</v>
      </c>
      <c r="AD84" s="169">
        <f t="shared" si="133"/>
        <v>1</v>
      </c>
      <c r="AE84" s="2"/>
      <c r="AF84" s="164">
        <f t="shared" si="134"/>
        <v>14.895555555555555</v>
      </c>
      <c r="AG84" s="164">
        <f t="shared" si="135"/>
        <v>14.895555555555555</v>
      </c>
      <c r="AH84" s="166" t="str">
        <f t="shared" si="136"/>
        <v>NO!</v>
      </c>
      <c r="AI84" s="133">
        <f t="shared" si="137"/>
        <v>0</v>
      </c>
      <c r="AJ84" s="134">
        <f t="shared" si="138"/>
        <v>0</v>
      </c>
      <c r="AK84" s="134">
        <f t="shared" si="139"/>
        <v>0</v>
      </c>
      <c r="AL84" s="134">
        <f t="shared" si="140"/>
        <v>0</v>
      </c>
      <c r="AM84" s="134">
        <f t="shared" si="141"/>
        <v>14.895555555555555</v>
      </c>
      <c r="AN84" s="134">
        <f t="shared" si="142"/>
        <v>0</v>
      </c>
      <c r="AO84" s="134">
        <f t="shared" si="143"/>
        <v>0</v>
      </c>
      <c r="AP84" s="134">
        <f t="shared" si="144"/>
        <v>0</v>
      </c>
      <c r="AQ84" s="134">
        <f t="shared" si="145"/>
        <v>0</v>
      </c>
      <c r="AR84" s="135">
        <f t="shared" si="146"/>
        <v>0</v>
      </c>
      <c r="AS84" s="56">
        <f t="shared" si="170"/>
        <v>14.895555555555555</v>
      </c>
      <c r="AT84" s="57">
        <f t="shared" si="170"/>
        <v>0</v>
      </c>
      <c r="AU84" s="57">
        <f t="shared" si="170"/>
        <v>0</v>
      </c>
      <c r="AV84" s="57">
        <f t="shared" si="170"/>
        <v>0</v>
      </c>
      <c r="AW84" s="58">
        <f t="shared" si="170"/>
        <v>0</v>
      </c>
      <c r="AX84" s="273" t="str">
        <f t="shared" si="147"/>
        <v>NO!</v>
      </c>
      <c r="AZ84" s="93">
        <f t="shared" si="148"/>
        <v>0</v>
      </c>
      <c r="BA84" s="104">
        <f t="shared" si="149"/>
        <v>0</v>
      </c>
      <c r="BB84" s="104">
        <f t="shared" si="150"/>
        <v>0</v>
      </c>
      <c r="BC84" s="104">
        <f t="shared" si="151"/>
        <v>0</v>
      </c>
      <c r="BD84" s="104">
        <f t="shared" si="152"/>
        <v>14.895555555555555</v>
      </c>
      <c r="BE84" s="104">
        <f t="shared" si="153"/>
        <v>0</v>
      </c>
      <c r="BF84" s="104">
        <f t="shared" si="154"/>
        <v>0</v>
      </c>
      <c r="BG84" s="104">
        <f t="shared" si="155"/>
        <v>0</v>
      </c>
      <c r="BH84" s="104">
        <f t="shared" si="156"/>
        <v>0</v>
      </c>
      <c r="BI84" s="104">
        <f t="shared" si="157"/>
        <v>0</v>
      </c>
      <c r="BJ84" s="104">
        <f t="shared" si="158"/>
        <v>0</v>
      </c>
      <c r="BK84" s="104">
        <f t="shared" si="159"/>
        <v>0</v>
      </c>
      <c r="BL84" s="104">
        <f t="shared" si="160"/>
        <v>0</v>
      </c>
      <c r="BM84" s="104">
        <f t="shared" si="161"/>
        <v>0</v>
      </c>
      <c r="BN84" s="104">
        <f t="shared" si="162"/>
        <v>0</v>
      </c>
      <c r="BO84" s="104">
        <f t="shared" si="163"/>
        <v>0</v>
      </c>
      <c r="BP84" s="104">
        <f t="shared" si="164"/>
        <v>0</v>
      </c>
      <c r="BQ84" s="104">
        <f t="shared" si="165"/>
        <v>0</v>
      </c>
      <c r="BR84" s="104">
        <f t="shared" si="166"/>
        <v>0</v>
      </c>
      <c r="BS84" s="105">
        <f t="shared" si="167"/>
        <v>0</v>
      </c>
      <c r="BT84" s="83">
        <f t="shared" si="171"/>
        <v>14.895555555555555</v>
      </c>
      <c r="BU84" s="84">
        <f t="shared" si="171"/>
        <v>0</v>
      </c>
      <c r="BV84" s="84">
        <f t="shared" si="171"/>
        <v>0</v>
      </c>
      <c r="BW84" s="84">
        <f t="shared" si="171"/>
        <v>0</v>
      </c>
      <c r="BX84" s="84">
        <f t="shared" si="171"/>
        <v>0</v>
      </c>
      <c r="BY84" s="84">
        <f t="shared" si="171"/>
        <v>0</v>
      </c>
      <c r="BZ84" s="84">
        <f t="shared" si="171"/>
        <v>0</v>
      </c>
      <c r="CA84" s="84">
        <f t="shared" si="171"/>
        <v>0</v>
      </c>
      <c r="CB84" s="84">
        <f t="shared" si="171"/>
        <v>0</v>
      </c>
      <c r="CC84" s="85">
        <f t="shared" si="171"/>
        <v>0</v>
      </c>
      <c r="CD84" s="274" t="str">
        <f t="shared" si="168"/>
        <v>NO!</v>
      </c>
      <c r="CF84" s="275" t="str">
        <f t="shared" si="169"/>
        <v>1600-1799 - 1</v>
      </c>
    </row>
    <row r="85" spans="1:84">
      <c r="A85" s="29">
        <f t="shared" si="128"/>
        <v>76</v>
      </c>
      <c r="B85" s="496" t="s">
        <v>435</v>
      </c>
      <c r="C85" s="30" t="str">
        <f>VLOOKUP(E85,Fasce!$A$3:$B$8,2)</f>
        <v>Under 1400</v>
      </c>
      <c r="D85" s="158">
        <f>IF(C85="--","",COUNTIF($C$10:$C85,C85))</f>
        <v>19</v>
      </c>
      <c r="E85" s="4">
        <v>1399</v>
      </c>
      <c r="F85" s="361">
        <f t="shared" si="129"/>
        <v>13.08</v>
      </c>
      <c r="G85" s="268"/>
      <c r="H85" s="265"/>
      <c r="I85" s="265"/>
      <c r="J85" s="265"/>
      <c r="K85" s="265"/>
      <c r="L85" s="265"/>
      <c r="M85" s="265"/>
      <c r="N85" s="265"/>
      <c r="O85" s="265"/>
      <c r="P85" s="359"/>
      <c r="Q85" s="266"/>
      <c r="R85" s="265"/>
      <c r="S85" s="265"/>
      <c r="T85" s="265"/>
      <c r="U85" s="265"/>
      <c r="V85" s="265"/>
      <c r="W85" s="265"/>
      <c r="X85" s="265"/>
      <c r="Y85" s="265">
        <v>13.08</v>
      </c>
      <c r="Z85" s="269"/>
      <c r="AA85" s="365">
        <f t="shared" si="130"/>
        <v>13.08</v>
      </c>
      <c r="AB85" s="366">
        <f t="shared" si="131"/>
        <v>0</v>
      </c>
      <c r="AC85" s="367">
        <f t="shared" si="132"/>
        <v>13.08</v>
      </c>
      <c r="AD85" s="169">
        <f t="shared" si="133"/>
        <v>1</v>
      </c>
      <c r="AE85" s="2"/>
      <c r="AF85" s="164">
        <f t="shared" si="134"/>
        <v>0</v>
      </c>
      <c r="AG85" s="164">
        <f t="shared" si="135"/>
        <v>13.08</v>
      </c>
      <c r="AH85" s="166" t="str">
        <f t="shared" si="136"/>
        <v>NO!</v>
      </c>
      <c r="AI85" s="133">
        <f t="shared" si="137"/>
        <v>0</v>
      </c>
      <c r="AJ85" s="134">
        <f t="shared" si="138"/>
        <v>0</v>
      </c>
      <c r="AK85" s="134">
        <f t="shared" si="139"/>
        <v>0</v>
      </c>
      <c r="AL85" s="134">
        <f t="shared" si="140"/>
        <v>0</v>
      </c>
      <c r="AM85" s="134">
        <f t="shared" si="141"/>
        <v>0</v>
      </c>
      <c r="AN85" s="134">
        <f t="shared" si="142"/>
        <v>0</v>
      </c>
      <c r="AO85" s="134">
        <f t="shared" si="143"/>
        <v>0</v>
      </c>
      <c r="AP85" s="134">
        <f t="shared" si="144"/>
        <v>0</v>
      </c>
      <c r="AQ85" s="134">
        <f t="shared" si="145"/>
        <v>0</v>
      </c>
      <c r="AR85" s="135">
        <f t="shared" si="146"/>
        <v>0</v>
      </c>
      <c r="AS85" s="56">
        <f t="shared" si="170"/>
        <v>0</v>
      </c>
      <c r="AT85" s="57">
        <f t="shared" si="170"/>
        <v>0</v>
      </c>
      <c r="AU85" s="57">
        <f t="shared" si="170"/>
        <v>0</v>
      </c>
      <c r="AV85" s="57">
        <f t="shared" si="170"/>
        <v>0</v>
      </c>
      <c r="AW85" s="58">
        <f t="shared" si="170"/>
        <v>0</v>
      </c>
      <c r="AX85" s="273" t="str">
        <f t="shared" si="147"/>
        <v>NO!</v>
      </c>
      <c r="AZ85" s="93">
        <f t="shared" si="148"/>
        <v>0</v>
      </c>
      <c r="BA85" s="104">
        <f t="shared" si="149"/>
        <v>0</v>
      </c>
      <c r="BB85" s="104">
        <f t="shared" si="150"/>
        <v>0</v>
      </c>
      <c r="BC85" s="104">
        <f t="shared" si="151"/>
        <v>0</v>
      </c>
      <c r="BD85" s="104">
        <f t="shared" si="152"/>
        <v>0</v>
      </c>
      <c r="BE85" s="104">
        <f t="shared" si="153"/>
        <v>0</v>
      </c>
      <c r="BF85" s="104">
        <f t="shared" si="154"/>
        <v>0</v>
      </c>
      <c r="BG85" s="104">
        <f t="shared" si="155"/>
        <v>0</v>
      </c>
      <c r="BH85" s="104">
        <f t="shared" si="156"/>
        <v>0</v>
      </c>
      <c r="BI85" s="104">
        <f t="shared" si="157"/>
        <v>0</v>
      </c>
      <c r="BJ85" s="104">
        <f t="shared" si="158"/>
        <v>0</v>
      </c>
      <c r="BK85" s="104">
        <f t="shared" si="159"/>
        <v>0</v>
      </c>
      <c r="BL85" s="104">
        <f t="shared" si="160"/>
        <v>0</v>
      </c>
      <c r="BM85" s="104">
        <f t="shared" si="161"/>
        <v>0</v>
      </c>
      <c r="BN85" s="104">
        <f t="shared" si="162"/>
        <v>0</v>
      </c>
      <c r="BO85" s="104">
        <f t="shared" si="163"/>
        <v>0</v>
      </c>
      <c r="BP85" s="104">
        <f t="shared" si="164"/>
        <v>0</v>
      </c>
      <c r="BQ85" s="104">
        <f t="shared" si="165"/>
        <v>0</v>
      </c>
      <c r="BR85" s="104">
        <f t="shared" si="166"/>
        <v>13.08</v>
      </c>
      <c r="BS85" s="105">
        <f t="shared" si="167"/>
        <v>0</v>
      </c>
      <c r="BT85" s="83">
        <f t="shared" si="171"/>
        <v>13.08</v>
      </c>
      <c r="BU85" s="84">
        <f t="shared" si="171"/>
        <v>0</v>
      </c>
      <c r="BV85" s="84">
        <f t="shared" si="171"/>
        <v>0</v>
      </c>
      <c r="BW85" s="84">
        <f t="shared" si="171"/>
        <v>0</v>
      </c>
      <c r="BX85" s="84">
        <f t="shared" si="171"/>
        <v>0</v>
      </c>
      <c r="BY85" s="84">
        <f t="shared" si="171"/>
        <v>0</v>
      </c>
      <c r="BZ85" s="84">
        <f t="shared" si="171"/>
        <v>0</v>
      </c>
      <c r="CA85" s="84">
        <f t="shared" si="171"/>
        <v>0</v>
      </c>
      <c r="CB85" s="84">
        <f t="shared" si="171"/>
        <v>0</v>
      </c>
      <c r="CC85" s="85">
        <f t="shared" si="171"/>
        <v>0</v>
      </c>
      <c r="CD85" s="274" t="str">
        <f t="shared" si="168"/>
        <v>NO!</v>
      </c>
      <c r="CF85" s="275" t="str">
        <f t="shared" si="169"/>
        <v>Under 1400 - 1</v>
      </c>
    </row>
    <row r="86" spans="1:84">
      <c r="A86" s="29">
        <f t="shared" si="128"/>
        <v>77</v>
      </c>
      <c r="B86" s="496" t="s">
        <v>307</v>
      </c>
      <c r="C86" s="30" t="str">
        <f>VLOOKUP(E86,Fasce!$A$3:$B$8,2)</f>
        <v>1600-1799</v>
      </c>
      <c r="D86" s="158">
        <f>IF(C86="--","",COUNTIF($C$10:$C86,C86))</f>
        <v>22</v>
      </c>
      <c r="E86" s="4">
        <f>VLOOKUP(B86,Anagrafica!$B$3:$D$94,3,FALSE)</f>
        <v>1790</v>
      </c>
      <c r="F86" s="361">
        <f t="shared" si="129"/>
        <v>11.887812500000001</v>
      </c>
      <c r="G86" s="268"/>
      <c r="H86" s="265"/>
      <c r="I86" s="265"/>
      <c r="J86" s="265"/>
      <c r="K86" s="265"/>
      <c r="L86" s="265"/>
      <c r="M86" s="265"/>
      <c r="N86" s="265"/>
      <c r="O86" s="265"/>
      <c r="P86" s="359"/>
      <c r="Q86" s="266">
        <v>11.887812500000001</v>
      </c>
      <c r="R86" s="265"/>
      <c r="S86" s="265"/>
      <c r="T86" s="265"/>
      <c r="U86" s="265"/>
      <c r="V86" s="265"/>
      <c r="W86" s="265"/>
      <c r="X86" s="265"/>
      <c r="Y86" s="265"/>
      <c r="Z86" s="269"/>
      <c r="AA86" s="365">
        <f t="shared" si="130"/>
        <v>11.887812500000001</v>
      </c>
      <c r="AB86" s="366">
        <f t="shared" si="131"/>
        <v>0</v>
      </c>
      <c r="AC86" s="367">
        <f t="shared" si="132"/>
        <v>11.887812500000001</v>
      </c>
      <c r="AD86" s="169">
        <f t="shared" si="133"/>
        <v>1</v>
      </c>
      <c r="AE86" s="2"/>
      <c r="AF86" s="164">
        <f t="shared" si="134"/>
        <v>0</v>
      </c>
      <c r="AG86" s="164">
        <f t="shared" si="135"/>
        <v>11.887812500000001</v>
      </c>
      <c r="AH86" s="166" t="str">
        <f t="shared" si="136"/>
        <v>NO!</v>
      </c>
      <c r="AI86" s="133">
        <f t="shared" si="137"/>
        <v>0</v>
      </c>
      <c r="AJ86" s="134">
        <f t="shared" si="138"/>
        <v>0</v>
      </c>
      <c r="AK86" s="134">
        <f t="shared" si="139"/>
        <v>0</v>
      </c>
      <c r="AL86" s="134">
        <f t="shared" si="140"/>
        <v>0</v>
      </c>
      <c r="AM86" s="134">
        <f t="shared" si="141"/>
        <v>0</v>
      </c>
      <c r="AN86" s="134">
        <f t="shared" si="142"/>
        <v>0</v>
      </c>
      <c r="AO86" s="134">
        <f t="shared" si="143"/>
        <v>0</v>
      </c>
      <c r="AP86" s="134">
        <f t="shared" si="144"/>
        <v>0</v>
      </c>
      <c r="AQ86" s="134">
        <f t="shared" si="145"/>
        <v>0</v>
      </c>
      <c r="AR86" s="135">
        <f t="shared" si="146"/>
        <v>0</v>
      </c>
      <c r="AS86" s="56">
        <f t="shared" si="170"/>
        <v>0</v>
      </c>
      <c r="AT86" s="57">
        <f t="shared" si="170"/>
        <v>0</v>
      </c>
      <c r="AU86" s="57">
        <f t="shared" si="170"/>
        <v>0</v>
      </c>
      <c r="AV86" s="57">
        <f t="shared" si="170"/>
        <v>0</v>
      </c>
      <c r="AW86" s="58">
        <f t="shared" si="170"/>
        <v>0</v>
      </c>
      <c r="AX86" s="273" t="str">
        <f t="shared" si="147"/>
        <v>NO!</v>
      </c>
      <c r="AZ86" s="93">
        <f t="shared" si="148"/>
        <v>0</v>
      </c>
      <c r="BA86" s="104">
        <f t="shared" si="149"/>
        <v>0</v>
      </c>
      <c r="BB86" s="104">
        <f t="shared" si="150"/>
        <v>0</v>
      </c>
      <c r="BC86" s="104">
        <f t="shared" si="151"/>
        <v>0</v>
      </c>
      <c r="BD86" s="104">
        <f t="shared" si="152"/>
        <v>0</v>
      </c>
      <c r="BE86" s="104">
        <f t="shared" si="153"/>
        <v>0</v>
      </c>
      <c r="BF86" s="104">
        <f t="shared" si="154"/>
        <v>0</v>
      </c>
      <c r="BG86" s="104">
        <f t="shared" si="155"/>
        <v>0</v>
      </c>
      <c r="BH86" s="104">
        <f t="shared" si="156"/>
        <v>0</v>
      </c>
      <c r="BI86" s="104">
        <f t="shared" si="157"/>
        <v>0</v>
      </c>
      <c r="BJ86" s="104">
        <f t="shared" si="158"/>
        <v>11.887812500000001</v>
      </c>
      <c r="BK86" s="104">
        <f t="shared" si="159"/>
        <v>0</v>
      </c>
      <c r="BL86" s="104">
        <f t="shared" si="160"/>
        <v>0</v>
      </c>
      <c r="BM86" s="104">
        <f t="shared" si="161"/>
        <v>0</v>
      </c>
      <c r="BN86" s="104">
        <f t="shared" si="162"/>
        <v>0</v>
      </c>
      <c r="BO86" s="104">
        <f t="shared" si="163"/>
        <v>0</v>
      </c>
      <c r="BP86" s="104">
        <f t="shared" si="164"/>
        <v>0</v>
      </c>
      <c r="BQ86" s="104">
        <f t="shared" si="165"/>
        <v>0</v>
      </c>
      <c r="BR86" s="104">
        <f t="shared" si="166"/>
        <v>0</v>
      </c>
      <c r="BS86" s="105">
        <f t="shared" si="167"/>
        <v>0</v>
      </c>
      <c r="BT86" s="83">
        <f t="shared" si="171"/>
        <v>11.887812500000001</v>
      </c>
      <c r="BU86" s="84">
        <f t="shared" si="171"/>
        <v>0</v>
      </c>
      <c r="BV86" s="84">
        <f t="shared" si="171"/>
        <v>0</v>
      </c>
      <c r="BW86" s="84">
        <f t="shared" si="171"/>
        <v>0</v>
      </c>
      <c r="BX86" s="84">
        <f t="shared" si="171"/>
        <v>0</v>
      </c>
      <c r="BY86" s="84">
        <f t="shared" si="171"/>
        <v>0</v>
      </c>
      <c r="BZ86" s="84">
        <f t="shared" si="171"/>
        <v>0</v>
      </c>
      <c r="CA86" s="84">
        <f t="shared" si="171"/>
        <v>0</v>
      </c>
      <c r="CB86" s="84">
        <f t="shared" si="171"/>
        <v>0</v>
      </c>
      <c r="CC86" s="85">
        <f t="shared" si="171"/>
        <v>0</v>
      </c>
      <c r="CD86" s="274" t="str">
        <f t="shared" si="168"/>
        <v>NO!</v>
      </c>
      <c r="CF86" s="275" t="str">
        <f t="shared" si="169"/>
        <v>1600-1799 - 1</v>
      </c>
    </row>
    <row r="87" spans="1:84">
      <c r="A87" s="29">
        <f t="shared" si="128"/>
        <v>78</v>
      </c>
      <c r="B87" s="496" t="s">
        <v>266</v>
      </c>
      <c r="C87" s="30" t="str">
        <f>VLOOKUP(E87,Fasce!$A$3:$B$8,2)</f>
        <v>1400-1599</v>
      </c>
      <c r="D87" s="158">
        <f>IF(C87="--","",COUNTIF($C$10:$C87,C87))</f>
        <v>10</v>
      </c>
      <c r="E87" s="4">
        <f>VLOOKUP(B87,Anagrafica!$B$3:$D$94,3,FALSE)</f>
        <v>1415</v>
      </c>
      <c r="F87" s="361">
        <f t="shared" si="129"/>
        <v>11.182721893491124</v>
      </c>
      <c r="G87" s="390"/>
      <c r="H87" s="265"/>
      <c r="I87" s="265">
        <v>11.182721893491124</v>
      </c>
      <c r="J87" s="265"/>
      <c r="K87" s="265"/>
      <c r="L87" s="265"/>
      <c r="M87" s="265"/>
      <c r="N87" s="265"/>
      <c r="O87" s="265"/>
      <c r="P87" s="359"/>
      <c r="Q87" s="266"/>
      <c r="R87" s="265"/>
      <c r="S87" s="265"/>
      <c r="T87" s="265"/>
      <c r="U87" s="265"/>
      <c r="V87" s="265"/>
      <c r="W87" s="265"/>
      <c r="X87" s="265"/>
      <c r="Y87" s="265"/>
      <c r="Z87" s="269"/>
      <c r="AA87" s="365">
        <f t="shared" si="130"/>
        <v>11.182721893491124</v>
      </c>
      <c r="AB87" s="366">
        <f t="shared" si="131"/>
        <v>11.182721893491124</v>
      </c>
      <c r="AC87" s="367">
        <f t="shared" si="132"/>
        <v>11.182721893491124</v>
      </c>
      <c r="AD87" s="169">
        <f t="shared" si="133"/>
        <v>1</v>
      </c>
      <c r="AE87" s="2"/>
      <c r="AF87" s="164">
        <f t="shared" si="134"/>
        <v>11.182721893491124</v>
      </c>
      <c r="AG87" s="164">
        <f t="shared" si="135"/>
        <v>11.182721893491124</v>
      </c>
      <c r="AH87" s="166" t="str">
        <f t="shared" si="136"/>
        <v>NO!</v>
      </c>
      <c r="AI87" s="133">
        <f t="shared" si="137"/>
        <v>0</v>
      </c>
      <c r="AJ87" s="134">
        <f t="shared" si="138"/>
        <v>0</v>
      </c>
      <c r="AK87" s="134">
        <f t="shared" si="139"/>
        <v>11.182721893491124</v>
      </c>
      <c r="AL87" s="134">
        <f t="shared" si="140"/>
        <v>0</v>
      </c>
      <c r="AM87" s="134">
        <f t="shared" si="141"/>
        <v>0</v>
      </c>
      <c r="AN87" s="134">
        <f t="shared" si="142"/>
        <v>0</v>
      </c>
      <c r="AO87" s="134">
        <f t="shared" si="143"/>
        <v>0</v>
      </c>
      <c r="AP87" s="134">
        <f t="shared" si="144"/>
        <v>0</v>
      </c>
      <c r="AQ87" s="134">
        <f t="shared" si="145"/>
        <v>0</v>
      </c>
      <c r="AR87" s="135">
        <f t="shared" si="146"/>
        <v>0</v>
      </c>
      <c r="AS87" s="56">
        <f t="shared" si="170"/>
        <v>11.182721893491124</v>
      </c>
      <c r="AT87" s="57">
        <f t="shared" si="170"/>
        <v>0</v>
      </c>
      <c r="AU87" s="57">
        <f t="shared" si="170"/>
        <v>0</v>
      </c>
      <c r="AV87" s="57">
        <f t="shared" si="170"/>
        <v>0</v>
      </c>
      <c r="AW87" s="58">
        <f t="shared" si="170"/>
        <v>0</v>
      </c>
      <c r="AX87" s="273" t="str">
        <f t="shared" si="147"/>
        <v>NO!</v>
      </c>
      <c r="AZ87" s="93">
        <f t="shared" si="148"/>
        <v>0</v>
      </c>
      <c r="BA87" s="104">
        <f t="shared" si="149"/>
        <v>0</v>
      </c>
      <c r="BB87" s="104">
        <f t="shared" si="150"/>
        <v>11.182721893491124</v>
      </c>
      <c r="BC87" s="104">
        <f t="shared" si="151"/>
        <v>0</v>
      </c>
      <c r="BD87" s="104">
        <f t="shared" si="152"/>
        <v>0</v>
      </c>
      <c r="BE87" s="104">
        <f t="shared" si="153"/>
        <v>0</v>
      </c>
      <c r="BF87" s="104">
        <f t="shared" si="154"/>
        <v>0</v>
      </c>
      <c r="BG87" s="104">
        <f t="shared" si="155"/>
        <v>0</v>
      </c>
      <c r="BH87" s="104">
        <f t="shared" si="156"/>
        <v>0</v>
      </c>
      <c r="BI87" s="104">
        <f t="shared" si="157"/>
        <v>0</v>
      </c>
      <c r="BJ87" s="104">
        <f t="shared" si="158"/>
        <v>0</v>
      </c>
      <c r="BK87" s="104">
        <f t="shared" si="159"/>
        <v>0</v>
      </c>
      <c r="BL87" s="104">
        <f t="shared" si="160"/>
        <v>0</v>
      </c>
      <c r="BM87" s="104">
        <f t="shared" si="161"/>
        <v>0</v>
      </c>
      <c r="BN87" s="104">
        <f t="shared" si="162"/>
        <v>0</v>
      </c>
      <c r="BO87" s="104">
        <f t="shared" si="163"/>
        <v>0</v>
      </c>
      <c r="BP87" s="104">
        <f t="shared" si="164"/>
        <v>0</v>
      </c>
      <c r="BQ87" s="104">
        <f t="shared" si="165"/>
        <v>0</v>
      </c>
      <c r="BR87" s="104">
        <f t="shared" si="166"/>
        <v>0</v>
      </c>
      <c r="BS87" s="105">
        <f t="shared" si="167"/>
        <v>0</v>
      </c>
      <c r="BT87" s="83">
        <f t="shared" si="171"/>
        <v>11.182721893491124</v>
      </c>
      <c r="BU87" s="84">
        <f t="shared" si="171"/>
        <v>0</v>
      </c>
      <c r="BV87" s="84">
        <f t="shared" si="171"/>
        <v>0</v>
      </c>
      <c r="BW87" s="84">
        <f t="shared" si="171"/>
        <v>0</v>
      </c>
      <c r="BX87" s="84">
        <f t="shared" si="171"/>
        <v>0</v>
      </c>
      <c r="BY87" s="84">
        <f t="shared" si="171"/>
        <v>0</v>
      </c>
      <c r="BZ87" s="84">
        <f t="shared" si="171"/>
        <v>0</v>
      </c>
      <c r="CA87" s="84">
        <f t="shared" si="171"/>
        <v>0</v>
      </c>
      <c r="CB87" s="84">
        <f t="shared" si="171"/>
        <v>0</v>
      </c>
      <c r="CC87" s="85">
        <f t="shared" si="171"/>
        <v>0</v>
      </c>
      <c r="CD87" s="274" t="str">
        <f t="shared" si="168"/>
        <v>NO!</v>
      </c>
      <c r="CF87" s="275" t="str">
        <f t="shared" si="169"/>
        <v>1400-1599 - 1</v>
      </c>
    </row>
    <row r="88" spans="1:84">
      <c r="A88" s="29">
        <f t="shared" si="128"/>
        <v>79</v>
      </c>
      <c r="B88" s="496" t="s">
        <v>247</v>
      </c>
      <c r="C88" s="30" t="str">
        <f>VLOOKUP(E88,Fasce!$A$3:$B$8,2)</f>
        <v>1600-1799</v>
      </c>
      <c r="D88" s="158">
        <f>IF(C88="--","",COUNTIF($C$10:$C88,C88))</f>
        <v>23</v>
      </c>
      <c r="E88" s="4">
        <f>VLOOKUP(B88,Anagrafica!$B$3:$D$94,3,FALSE)</f>
        <v>1642</v>
      </c>
      <c r="F88" s="361">
        <f t="shared" si="129"/>
        <v>11.148888888888889</v>
      </c>
      <c r="G88" s="390"/>
      <c r="H88" s="265">
        <v>11.148888888888889</v>
      </c>
      <c r="I88" s="265"/>
      <c r="J88" s="265"/>
      <c r="K88" s="265"/>
      <c r="L88" s="265"/>
      <c r="M88" s="265"/>
      <c r="N88" s="265"/>
      <c r="O88" s="265"/>
      <c r="P88" s="359"/>
      <c r="Q88" s="266"/>
      <c r="R88" s="265"/>
      <c r="S88" s="265"/>
      <c r="T88" s="265"/>
      <c r="U88" s="265"/>
      <c r="V88" s="265"/>
      <c r="W88" s="265"/>
      <c r="X88" s="265"/>
      <c r="Y88" s="265"/>
      <c r="Z88" s="269"/>
      <c r="AA88" s="365">
        <f t="shared" si="130"/>
        <v>11.148888888888889</v>
      </c>
      <c r="AB88" s="366">
        <f t="shared" si="131"/>
        <v>11.148888888888889</v>
      </c>
      <c r="AC88" s="367">
        <f t="shared" si="132"/>
        <v>11.148888888888889</v>
      </c>
      <c r="AD88" s="169">
        <f t="shared" si="133"/>
        <v>1</v>
      </c>
      <c r="AE88" s="2"/>
      <c r="AF88" s="164">
        <f t="shared" si="134"/>
        <v>11.148888888888889</v>
      </c>
      <c r="AG88" s="164">
        <f t="shared" si="135"/>
        <v>11.148888888888889</v>
      </c>
      <c r="AH88" s="166" t="str">
        <f t="shared" si="136"/>
        <v>NO!</v>
      </c>
      <c r="AI88" s="133">
        <f t="shared" si="137"/>
        <v>0</v>
      </c>
      <c r="AJ88" s="134">
        <f t="shared" si="138"/>
        <v>11.148888888888889</v>
      </c>
      <c r="AK88" s="134">
        <f t="shared" si="139"/>
        <v>0</v>
      </c>
      <c r="AL88" s="134">
        <f t="shared" si="140"/>
        <v>0</v>
      </c>
      <c r="AM88" s="134">
        <f t="shared" si="141"/>
        <v>0</v>
      </c>
      <c r="AN88" s="134">
        <f t="shared" si="142"/>
        <v>0</v>
      </c>
      <c r="AO88" s="134">
        <f t="shared" si="143"/>
        <v>0</v>
      </c>
      <c r="AP88" s="134">
        <f t="shared" si="144"/>
        <v>0</v>
      </c>
      <c r="AQ88" s="134">
        <f t="shared" si="145"/>
        <v>0</v>
      </c>
      <c r="AR88" s="135">
        <f t="shared" si="146"/>
        <v>0</v>
      </c>
      <c r="AS88" s="56">
        <f t="shared" si="170"/>
        <v>11.148888888888889</v>
      </c>
      <c r="AT88" s="57">
        <f t="shared" si="170"/>
        <v>0</v>
      </c>
      <c r="AU88" s="57">
        <f t="shared" si="170"/>
        <v>0</v>
      </c>
      <c r="AV88" s="57">
        <f t="shared" si="170"/>
        <v>0</v>
      </c>
      <c r="AW88" s="58">
        <f t="shared" si="170"/>
        <v>0</v>
      </c>
      <c r="AX88" s="276" t="str">
        <f t="shared" si="147"/>
        <v>NO!</v>
      </c>
      <c r="AZ88" s="93">
        <f t="shared" si="148"/>
        <v>0</v>
      </c>
      <c r="BA88" s="104">
        <f t="shared" si="149"/>
        <v>11.148888888888889</v>
      </c>
      <c r="BB88" s="104">
        <f t="shared" si="150"/>
        <v>0</v>
      </c>
      <c r="BC88" s="104">
        <f t="shared" si="151"/>
        <v>0</v>
      </c>
      <c r="BD88" s="104">
        <f t="shared" si="152"/>
        <v>0</v>
      </c>
      <c r="BE88" s="104">
        <f t="shared" si="153"/>
        <v>0</v>
      </c>
      <c r="BF88" s="104">
        <f t="shared" si="154"/>
        <v>0</v>
      </c>
      <c r="BG88" s="104">
        <f t="shared" si="155"/>
        <v>0</v>
      </c>
      <c r="BH88" s="104">
        <f t="shared" si="156"/>
        <v>0</v>
      </c>
      <c r="BI88" s="104">
        <f t="shared" si="157"/>
        <v>0</v>
      </c>
      <c r="BJ88" s="104">
        <f t="shared" si="158"/>
        <v>0</v>
      </c>
      <c r="BK88" s="104">
        <f t="shared" si="159"/>
        <v>0</v>
      </c>
      <c r="BL88" s="104">
        <f t="shared" si="160"/>
        <v>0</v>
      </c>
      <c r="BM88" s="104">
        <f t="shared" si="161"/>
        <v>0</v>
      </c>
      <c r="BN88" s="104">
        <f t="shared" si="162"/>
        <v>0</v>
      </c>
      <c r="BO88" s="104">
        <f t="shared" si="163"/>
        <v>0</v>
      </c>
      <c r="BP88" s="104">
        <f t="shared" si="164"/>
        <v>0</v>
      </c>
      <c r="BQ88" s="104">
        <f t="shared" si="165"/>
        <v>0</v>
      </c>
      <c r="BR88" s="104">
        <f t="shared" si="166"/>
        <v>0</v>
      </c>
      <c r="BS88" s="105">
        <f t="shared" si="167"/>
        <v>0</v>
      </c>
      <c r="BT88" s="83">
        <f t="shared" si="171"/>
        <v>11.148888888888889</v>
      </c>
      <c r="BU88" s="84">
        <f t="shared" si="171"/>
        <v>0</v>
      </c>
      <c r="BV88" s="84">
        <f t="shared" si="171"/>
        <v>0</v>
      </c>
      <c r="BW88" s="84">
        <f t="shared" si="171"/>
        <v>0</v>
      </c>
      <c r="BX88" s="84">
        <f t="shared" si="171"/>
        <v>0</v>
      </c>
      <c r="BY88" s="84">
        <f t="shared" si="171"/>
        <v>0</v>
      </c>
      <c r="BZ88" s="84">
        <f t="shared" si="171"/>
        <v>0</v>
      </c>
      <c r="CA88" s="84">
        <f t="shared" si="171"/>
        <v>0</v>
      </c>
      <c r="CB88" s="84">
        <f t="shared" si="171"/>
        <v>0</v>
      </c>
      <c r="CC88" s="85">
        <f t="shared" si="171"/>
        <v>0</v>
      </c>
      <c r="CD88" s="277" t="str">
        <f t="shared" si="168"/>
        <v>NO!</v>
      </c>
      <c r="CF88" s="278" t="str">
        <f t="shared" si="169"/>
        <v>1600-1799 - 1</v>
      </c>
    </row>
    <row r="89" spans="1:84">
      <c r="A89" s="29">
        <f t="shared" si="128"/>
        <v>80</v>
      </c>
      <c r="B89" s="496" t="s">
        <v>262</v>
      </c>
      <c r="C89" s="30" t="str">
        <f>VLOOKUP(E89,Fasce!$A$3:$B$8,2)</f>
        <v>Under 1400</v>
      </c>
      <c r="D89" s="158">
        <f>IF(C89="--","",COUNTIF($C$10:$C89,C89))</f>
        <v>20</v>
      </c>
      <c r="E89" s="4">
        <f>VLOOKUP(B89,Anagrafica!$B$3:$D$94,3,FALSE)</f>
        <v>1399</v>
      </c>
      <c r="F89" s="361">
        <f t="shared" si="129"/>
        <v>9.3634319526627223</v>
      </c>
      <c r="G89" s="390"/>
      <c r="H89" s="265"/>
      <c r="I89" s="265">
        <v>9.3634319526627223</v>
      </c>
      <c r="J89" s="265"/>
      <c r="K89" s="265"/>
      <c r="L89" s="265"/>
      <c r="M89" s="265"/>
      <c r="N89" s="265"/>
      <c r="O89" s="265"/>
      <c r="P89" s="359"/>
      <c r="Q89" s="266"/>
      <c r="R89" s="265"/>
      <c r="S89" s="265"/>
      <c r="T89" s="265"/>
      <c r="U89" s="265"/>
      <c r="V89" s="265"/>
      <c r="W89" s="265"/>
      <c r="X89" s="265"/>
      <c r="Y89" s="265"/>
      <c r="Z89" s="269"/>
      <c r="AA89" s="365">
        <f t="shared" si="130"/>
        <v>9.3634319526627223</v>
      </c>
      <c r="AB89" s="366">
        <f t="shared" si="131"/>
        <v>9.3634319526627223</v>
      </c>
      <c r="AC89" s="367">
        <f t="shared" si="132"/>
        <v>9.3634319526627223</v>
      </c>
      <c r="AD89" s="169">
        <f t="shared" si="133"/>
        <v>1</v>
      </c>
      <c r="AE89" s="2"/>
      <c r="AF89" s="164">
        <f t="shared" si="134"/>
        <v>9.3634319526627223</v>
      </c>
      <c r="AG89" s="164">
        <f t="shared" si="135"/>
        <v>9.3634319526627223</v>
      </c>
      <c r="AH89" s="166" t="str">
        <f t="shared" si="136"/>
        <v>NO!</v>
      </c>
      <c r="AI89" s="133">
        <f t="shared" si="137"/>
        <v>0</v>
      </c>
      <c r="AJ89" s="134">
        <f t="shared" si="138"/>
        <v>0</v>
      </c>
      <c r="AK89" s="134">
        <f t="shared" si="139"/>
        <v>9.3634319526627223</v>
      </c>
      <c r="AL89" s="134">
        <f t="shared" si="140"/>
        <v>0</v>
      </c>
      <c r="AM89" s="134">
        <f t="shared" si="141"/>
        <v>0</v>
      </c>
      <c r="AN89" s="134">
        <f t="shared" si="142"/>
        <v>0</v>
      </c>
      <c r="AO89" s="134">
        <f t="shared" si="143"/>
        <v>0</v>
      </c>
      <c r="AP89" s="134">
        <f t="shared" si="144"/>
        <v>0</v>
      </c>
      <c r="AQ89" s="134">
        <f t="shared" si="145"/>
        <v>0</v>
      </c>
      <c r="AR89" s="135">
        <f t="shared" si="146"/>
        <v>0</v>
      </c>
      <c r="AS89" s="56">
        <f t="shared" si="170"/>
        <v>9.3634319526627223</v>
      </c>
      <c r="AT89" s="57">
        <f t="shared" si="170"/>
        <v>0</v>
      </c>
      <c r="AU89" s="57">
        <f t="shared" si="170"/>
        <v>0</v>
      </c>
      <c r="AV89" s="57">
        <f t="shared" si="170"/>
        <v>0</v>
      </c>
      <c r="AW89" s="58">
        <f t="shared" si="170"/>
        <v>0</v>
      </c>
      <c r="AX89" s="276" t="str">
        <f t="shared" si="147"/>
        <v>NO!</v>
      </c>
      <c r="AZ89" s="93">
        <f t="shared" si="148"/>
        <v>0</v>
      </c>
      <c r="BA89" s="104">
        <f t="shared" si="149"/>
        <v>0</v>
      </c>
      <c r="BB89" s="104">
        <f t="shared" si="150"/>
        <v>9.3634319526627223</v>
      </c>
      <c r="BC89" s="104">
        <f t="shared" si="151"/>
        <v>0</v>
      </c>
      <c r="BD89" s="104">
        <f t="shared" si="152"/>
        <v>0</v>
      </c>
      <c r="BE89" s="104">
        <f t="shared" si="153"/>
        <v>0</v>
      </c>
      <c r="BF89" s="104">
        <f t="shared" si="154"/>
        <v>0</v>
      </c>
      <c r="BG89" s="104">
        <f t="shared" si="155"/>
        <v>0</v>
      </c>
      <c r="BH89" s="104">
        <f t="shared" si="156"/>
        <v>0</v>
      </c>
      <c r="BI89" s="104">
        <f t="shared" si="157"/>
        <v>0</v>
      </c>
      <c r="BJ89" s="104">
        <f t="shared" si="158"/>
        <v>0</v>
      </c>
      <c r="BK89" s="104">
        <f t="shared" si="159"/>
        <v>0</v>
      </c>
      <c r="BL89" s="104">
        <f t="shared" si="160"/>
        <v>0</v>
      </c>
      <c r="BM89" s="104">
        <f t="shared" si="161"/>
        <v>0</v>
      </c>
      <c r="BN89" s="104">
        <f t="shared" si="162"/>
        <v>0</v>
      </c>
      <c r="BO89" s="104">
        <f t="shared" si="163"/>
        <v>0</v>
      </c>
      <c r="BP89" s="104">
        <f t="shared" si="164"/>
        <v>0</v>
      </c>
      <c r="BQ89" s="104">
        <f t="shared" si="165"/>
        <v>0</v>
      </c>
      <c r="BR89" s="104">
        <f t="shared" si="166"/>
        <v>0</v>
      </c>
      <c r="BS89" s="105">
        <f t="shared" si="167"/>
        <v>0</v>
      </c>
      <c r="BT89" s="83">
        <f t="shared" si="171"/>
        <v>9.3634319526627223</v>
      </c>
      <c r="BU89" s="84">
        <f t="shared" si="171"/>
        <v>0</v>
      </c>
      <c r="BV89" s="84">
        <f t="shared" si="171"/>
        <v>0</v>
      </c>
      <c r="BW89" s="84">
        <f t="shared" si="171"/>
        <v>0</v>
      </c>
      <c r="BX89" s="84">
        <f t="shared" si="171"/>
        <v>0</v>
      </c>
      <c r="BY89" s="84">
        <f t="shared" si="171"/>
        <v>0</v>
      </c>
      <c r="BZ89" s="84">
        <f t="shared" si="171"/>
        <v>0</v>
      </c>
      <c r="CA89" s="84">
        <f t="shared" si="171"/>
        <v>0</v>
      </c>
      <c r="CB89" s="84">
        <f t="shared" si="171"/>
        <v>0</v>
      </c>
      <c r="CC89" s="85">
        <f t="shared" si="171"/>
        <v>0</v>
      </c>
      <c r="CD89" s="277" t="str">
        <f t="shared" si="168"/>
        <v>NO!</v>
      </c>
      <c r="CF89" s="278" t="str">
        <f t="shared" si="169"/>
        <v>Under 1400 - 1</v>
      </c>
    </row>
    <row r="90" spans="1:84">
      <c r="A90" s="29">
        <f t="shared" si="128"/>
        <v>81</v>
      </c>
      <c r="B90" s="496" t="s">
        <v>281</v>
      </c>
      <c r="C90" s="30" t="str">
        <f>VLOOKUP(E90,Fasce!$A$3:$B$8,2)</f>
        <v>Under 1400</v>
      </c>
      <c r="D90" s="158">
        <f>IF(C90="--","",COUNTIF($C$10:$C90,C90))</f>
        <v>21</v>
      </c>
      <c r="E90" s="4">
        <f>VLOOKUP(B90,Anagrafica!$B$3:$D$94,3,FALSE)</f>
        <v>1399</v>
      </c>
      <c r="F90" s="361">
        <f t="shared" si="129"/>
        <v>8.7270934256055366</v>
      </c>
      <c r="G90" s="268"/>
      <c r="H90" s="265"/>
      <c r="I90" s="265"/>
      <c r="J90" s="265"/>
      <c r="K90" s="265"/>
      <c r="L90" s="404">
        <v>8.7270934256055366</v>
      </c>
      <c r="M90" s="265"/>
      <c r="N90" s="265"/>
      <c r="O90" s="265"/>
      <c r="P90" s="359"/>
      <c r="Q90" s="266"/>
      <c r="R90" s="265"/>
      <c r="S90" s="265"/>
      <c r="T90" s="265"/>
      <c r="U90" s="265"/>
      <c r="V90" s="265"/>
      <c r="W90" s="265"/>
      <c r="X90" s="265"/>
      <c r="Y90" s="265"/>
      <c r="Z90" s="269"/>
      <c r="AA90" s="365">
        <f t="shared" si="130"/>
        <v>8.7270934256055366</v>
      </c>
      <c r="AB90" s="366">
        <f t="shared" si="131"/>
        <v>8.7270934256055366</v>
      </c>
      <c r="AC90" s="367">
        <f t="shared" si="132"/>
        <v>8.7270934256055366</v>
      </c>
      <c r="AD90" s="169">
        <f t="shared" si="133"/>
        <v>1</v>
      </c>
      <c r="AE90" s="2"/>
      <c r="AF90" s="164">
        <f t="shared" si="134"/>
        <v>8.7270934256055366</v>
      </c>
      <c r="AG90" s="164">
        <f t="shared" si="135"/>
        <v>8.7270934256055366</v>
      </c>
      <c r="AH90" s="166" t="str">
        <f t="shared" si="136"/>
        <v>NO!</v>
      </c>
      <c r="AI90" s="133">
        <f t="shared" si="137"/>
        <v>0</v>
      </c>
      <c r="AJ90" s="134">
        <f t="shared" si="138"/>
        <v>0</v>
      </c>
      <c r="AK90" s="134">
        <f t="shared" si="139"/>
        <v>0</v>
      </c>
      <c r="AL90" s="134">
        <f t="shared" si="140"/>
        <v>0</v>
      </c>
      <c r="AM90" s="134">
        <f t="shared" si="141"/>
        <v>0</v>
      </c>
      <c r="AN90" s="134">
        <f t="shared" si="142"/>
        <v>8.7270934256055366</v>
      </c>
      <c r="AO90" s="134">
        <f t="shared" si="143"/>
        <v>0</v>
      </c>
      <c r="AP90" s="134">
        <f t="shared" si="144"/>
        <v>0</v>
      </c>
      <c r="AQ90" s="134">
        <f t="shared" si="145"/>
        <v>0</v>
      </c>
      <c r="AR90" s="135">
        <f t="shared" si="146"/>
        <v>0</v>
      </c>
      <c r="AS90" s="56">
        <f t="shared" ref="AS90:AW99" si="172">LARGE($AI90:$AR90,AS$9)</f>
        <v>8.7270934256055366</v>
      </c>
      <c r="AT90" s="57">
        <f t="shared" si="172"/>
        <v>0</v>
      </c>
      <c r="AU90" s="57">
        <f t="shared" si="172"/>
        <v>0</v>
      </c>
      <c r="AV90" s="57">
        <f t="shared" si="172"/>
        <v>0</v>
      </c>
      <c r="AW90" s="58">
        <f t="shared" si="172"/>
        <v>0</v>
      </c>
      <c r="AX90" s="276" t="str">
        <f t="shared" si="147"/>
        <v>NO!</v>
      </c>
      <c r="AZ90" s="93">
        <f t="shared" si="148"/>
        <v>0</v>
      </c>
      <c r="BA90" s="104">
        <f t="shared" si="149"/>
        <v>0</v>
      </c>
      <c r="BB90" s="104">
        <f t="shared" si="150"/>
        <v>0</v>
      </c>
      <c r="BC90" s="104">
        <f t="shared" si="151"/>
        <v>0</v>
      </c>
      <c r="BD90" s="104">
        <f t="shared" si="152"/>
        <v>0</v>
      </c>
      <c r="BE90" s="104">
        <f t="shared" si="153"/>
        <v>8.7270934256055366</v>
      </c>
      <c r="BF90" s="104">
        <f t="shared" si="154"/>
        <v>0</v>
      </c>
      <c r="BG90" s="104">
        <f t="shared" si="155"/>
        <v>0</v>
      </c>
      <c r="BH90" s="104">
        <f t="shared" si="156"/>
        <v>0</v>
      </c>
      <c r="BI90" s="104">
        <f t="shared" si="157"/>
        <v>0</v>
      </c>
      <c r="BJ90" s="104">
        <f t="shared" si="158"/>
        <v>0</v>
      </c>
      <c r="BK90" s="104">
        <f t="shared" si="159"/>
        <v>0</v>
      </c>
      <c r="BL90" s="104">
        <f t="shared" si="160"/>
        <v>0</v>
      </c>
      <c r="BM90" s="104">
        <f t="shared" si="161"/>
        <v>0</v>
      </c>
      <c r="BN90" s="104">
        <f t="shared" si="162"/>
        <v>0</v>
      </c>
      <c r="BO90" s="104">
        <f t="shared" si="163"/>
        <v>0</v>
      </c>
      <c r="BP90" s="104">
        <f t="shared" si="164"/>
        <v>0</v>
      </c>
      <c r="BQ90" s="104">
        <f t="shared" si="165"/>
        <v>0</v>
      </c>
      <c r="BR90" s="104">
        <f t="shared" si="166"/>
        <v>0</v>
      </c>
      <c r="BS90" s="105">
        <f t="shared" si="167"/>
        <v>0</v>
      </c>
      <c r="BT90" s="83">
        <f t="shared" ref="BT90:CC99" si="173">LARGE($AZ90:$BS90,BT$9)</f>
        <v>8.7270934256055366</v>
      </c>
      <c r="BU90" s="84">
        <f t="shared" si="173"/>
        <v>0</v>
      </c>
      <c r="BV90" s="84">
        <f t="shared" si="173"/>
        <v>0</v>
      </c>
      <c r="BW90" s="84">
        <f t="shared" si="173"/>
        <v>0</v>
      </c>
      <c r="BX90" s="84">
        <f t="shared" si="173"/>
        <v>0</v>
      </c>
      <c r="BY90" s="84">
        <f t="shared" si="173"/>
        <v>0</v>
      </c>
      <c r="BZ90" s="84">
        <f t="shared" si="173"/>
        <v>0</v>
      </c>
      <c r="CA90" s="84">
        <f t="shared" si="173"/>
        <v>0</v>
      </c>
      <c r="CB90" s="84">
        <f t="shared" si="173"/>
        <v>0</v>
      </c>
      <c r="CC90" s="85">
        <f t="shared" si="173"/>
        <v>0</v>
      </c>
      <c r="CD90" s="277" t="str">
        <f t="shared" si="168"/>
        <v>NO!</v>
      </c>
      <c r="CF90" s="278" t="str">
        <f t="shared" si="169"/>
        <v>Under 1400 - 1</v>
      </c>
    </row>
    <row r="91" spans="1:84">
      <c r="A91" s="29">
        <f t="shared" si="128"/>
        <v>82</v>
      </c>
      <c r="B91" s="496" t="s">
        <v>279</v>
      </c>
      <c r="C91" s="30" t="str">
        <f>VLOOKUP(E91,Fasce!$A$3:$B$8,2)</f>
        <v>1600-1799</v>
      </c>
      <c r="D91" s="158">
        <f>IF(C91="--","",COUNTIF($C$10:$C91,C91))</f>
        <v>24</v>
      </c>
      <c r="E91" s="4">
        <f>VLOOKUP(B91,Anagrafica!$B$3:$D$94,3,FALSE)</f>
        <v>1776</v>
      </c>
      <c r="F91" s="361">
        <f t="shared" si="129"/>
        <v>7.7220415224913497</v>
      </c>
      <c r="G91" s="268"/>
      <c r="H91" s="265"/>
      <c r="I91" s="265"/>
      <c r="J91" s="265"/>
      <c r="K91" s="265"/>
      <c r="L91" s="265">
        <v>7.7220415224913497</v>
      </c>
      <c r="M91" s="265"/>
      <c r="N91" s="265"/>
      <c r="O91" s="265"/>
      <c r="P91" s="359"/>
      <c r="Q91" s="266"/>
      <c r="R91" s="265"/>
      <c r="S91" s="265"/>
      <c r="T91" s="265"/>
      <c r="U91" s="265"/>
      <c r="V91" s="265"/>
      <c r="W91" s="265"/>
      <c r="X91" s="265"/>
      <c r="Y91" s="265"/>
      <c r="Z91" s="269"/>
      <c r="AA91" s="365">
        <f t="shared" si="130"/>
        <v>7.7220415224913497</v>
      </c>
      <c r="AB91" s="366">
        <f t="shared" si="131"/>
        <v>7.7220415224913497</v>
      </c>
      <c r="AC91" s="367">
        <f t="shared" si="132"/>
        <v>7.7220415224913497</v>
      </c>
      <c r="AD91" s="169">
        <f t="shared" si="133"/>
        <v>1</v>
      </c>
      <c r="AE91" s="2"/>
      <c r="AF91" s="164">
        <f t="shared" si="134"/>
        <v>7.7220415224913497</v>
      </c>
      <c r="AG91" s="164">
        <f t="shared" si="135"/>
        <v>7.7220415224913497</v>
      </c>
      <c r="AH91" s="166" t="str">
        <f t="shared" si="136"/>
        <v>NO!</v>
      </c>
      <c r="AI91" s="133">
        <f t="shared" si="137"/>
        <v>0</v>
      </c>
      <c r="AJ91" s="134">
        <f t="shared" si="138"/>
        <v>0</v>
      </c>
      <c r="AK91" s="134">
        <f t="shared" si="139"/>
        <v>0</v>
      </c>
      <c r="AL91" s="134">
        <f t="shared" si="140"/>
        <v>0</v>
      </c>
      <c r="AM91" s="134">
        <f t="shared" si="141"/>
        <v>0</v>
      </c>
      <c r="AN91" s="134">
        <f t="shared" si="142"/>
        <v>7.7220415224913497</v>
      </c>
      <c r="AO91" s="134">
        <f t="shared" si="143"/>
        <v>0</v>
      </c>
      <c r="AP91" s="134">
        <f t="shared" si="144"/>
        <v>0</v>
      </c>
      <c r="AQ91" s="134">
        <f t="shared" si="145"/>
        <v>0</v>
      </c>
      <c r="AR91" s="135">
        <f t="shared" si="146"/>
        <v>0</v>
      </c>
      <c r="AS91" s="56">
        <f t="shared" si="172"/>
        <v>7.7220415224913497</v>
      </c>
      <c r="AT91" s="57">
        <f t="shared" si="172"/>
        <v>0</v>
      </c>
      <c r="AU91" s="57">
        <f t="shared" si="172"/>
        <v>0</v>
      </c>
      <c r="AV91" s="57">
        <f t="shared" si="172"/>
        <v>0</v>
      </c>
      <c r="AW91" s="58">
        <f t="shared" si="172"/>
        <v>0</v>
      </c>
      <c r="AX91" s="276" t="str">
        <f t="shared" si="147"/>
        <v>NO!</v>
      </c>
      <c r="AZ91" s="93">
        <f t="shared" si="148"/>
        <v>0</v>
      </c>
      <c r="BA91" s="104">
        <f t="shared" si="149"/>
        <v>0</v>
      </c>
      <c r="BB91" s="104">
        <f t="shared" si="150"/>
        <v>0</v>
      </c>
      <c r="BC91" s="104">
        <f t="shared" si="151"/>
        <v>0</v>
      </c>
      <c r="BD91" s="104">
        <f t="shared" si="152"/>
        <v>0</v>
      </c>
      <c r="BE91" s="104">
        <f t="shared" si="153"/>
        <v>7.7220415224913497</v>
      </c>
      <c r="BF91" s="104">
        <f t="shared" si="154"/>
        <v>0</v>
      </c>
      <c r="BG91" s="104">
        <f t="shared" si="155"/>
        <v>0</v>
      </c>
      <c r="BH91" s="104">
        <f t="shared" si="156"/>
        <v>0</v>
      </c>
      <c r="BI91" s="104">
        <f t="shared" si="157"/>
        <v>0</v>
      </c>
      <c r="BJ91" s="104">
        <f t="shared" si="158"/>
        <v>0</v>
      </c>
      <c r="BK91" s="104">
        <f t="shared" si="159"/>
        <v>0</v>
      </c>
      <c r="BL91" s="104">
        <f t="shared" si="160"/>
        <v>0</v>
      </c>
      <c r="BM91" s="104">
        <f t="shared" si="161"/>
        <v>0</v>
      </c>
      <c r="BN91" s="104">
        <f t="shared" si="162"/>
        <v>0</v>
      </c>
      <c r="BO91" s="104">
        <f t="shared" si="163"/>
        <v>0</v>
      </c>
      <c r="BP91" s="104">
        <f t="shared" si="164"/>
        <v>0</v>
      </c>
      <c r="BQ91" s="104">
        <f t="shared" si="165"/>
        <v>0</v>
      </c>
      <c r="BR91" s="104">
        <f t="shared" si="166"/>
        <v>0</v>
      </c>
      <c r="BS91" s="105">
        <f t="shared" si="167"/>
        <v>0</v>
      </c>
      <c r="BT91" s="83">
        <f t="shared" si="173"/>
        <v>7.7220415224913497</v>
      </c>
      <c r="BU91" s="84">
        <f t="shared" si="173"/>
        <v>0</v>
      </c>
      <c r="BV91" s="84">
        <f t="shared" si="173"/>
        <v>0</v>
      </c>
      <c r="BW91" s="84">
        <f t="shared" si="173"/>
        <v>0</v>
      </c>
      <c r="BX91" s="84">
        <f t="shared" si="173"/>
        <v>0</v>
      </c>
      <c r="BY91" s="84">
        <f t="shared" si="173"/>
        <v>0</v>
      </c>
      <c r="BZ91" s="84">
        <f t="shared" si="173"/>
        <v>0</v>
      </c>
      <c r="CA91" s="84">
        <f t="shared" si="173"/>
        <v>0</v>
      </c>
      <c r="CB91" s="84">
        <f t="shared" si="173"/>
        <v>0</v>
      </c>
      <c r="CC91" s="85">
        <f t="shared" si="173"/>
        <v>0</v>
      </c>
      <c r="CD91" s="277" t="str">
        <f t="shared" si="168"/>
        <v>NO!</v>
      </c>
      <c r="CF91" s="278" t="str">
        <f t="shared" si="169"/>
        <v>1600-1799 - 1</v>
      </c>
    </row>
    <row r="92" spans="1:84">
      <c r="A92" s="29">
        <f t="shared" si="128"/>
        <v>83</v>
      </c>
      <c r="B92" s="496" t="s">
        <v>308</v>
      </c>
      <c r="C92" s="30" t="str">
        <f>VLOOKUP(E92,Fasce!$A$3:$B$8,2)</f>
        <v>1400-1599</v>
      </c>
      <c r="D92" s="158">
        <f>IF(C92="--","",COUNTIF($C$10:$C92,C92))</f>
        <v>11</v>
      </c>
      <c r="E92" s="4">
        <f>VLOOKUP(B92,Anagrafica!$B$3:$D$94,3,FALSE)</f>
        <v>1533</v>
      </c>
      <c r="F92" s="361">
        <f t="shared" si="129"/>
        <v>5.8912500000000003</v>
      </c>
      <c r="G92" s="268"/>
      <c r="H92" s="265"/>
      <c r="I92" s="265"/>
      <c r="J92" s="265"/>
      <c r="K92" s="265"/>
      <c r="L92" s="265"/>
      <c r="M92" s="265"/>
      <c r="N92" s="265"/>
      <c r="O92" s="265"/>
      <c r="P92" s="359"/>
      <c r="Q92" s="266">
        <v>5.8912500000000003</v>
      </c>
      <c r="R92" s="265"/>
      <c r="S92" s="265"/>
      <c r="T92" s="265"/>
      <c r="U92" s="265"/>
      <c r="V92" s="265"/>
      <c r="W92" s="265"/>
      <c r="X92" s="265"/>
      <c r="Y92" s="265"/>
      <c r="Z92" s="269"/>
      <c r="AA92" s="365">
        <f t="shared" si="130"/>
        <v>5.8912500000000003</v>
      </c>
      <c r="AB92" s="366">
        <f t="shared" si="131"/>
        <v>0</v>
      </c>
      <c r="AC92" s="367">
        <f t="shared" si="132"/>
        <v>5.8912500000000003</v>
      </c>
      <c r="AD92" s="169">
        <f t="shared" si="133"/>
        <v>1</v>
      </c>
      <c r="AE92" s="2"/>
      <c r="AF92" s="164">
        <f t="shared" si="134"/>
        <v>0</v>
      </c>
      <c r="AG92" s="164">
        <f t="shared" si="135"/>
        <v>5.8912500000000003</v>
      </c>
      <c r="AH92" s="166" t="str">
        <f t="shared" si="136"/>
        <v>NO!</v>
      </c>
      <c r="AI92" s="133">
        <f t="shared" si="137"/>
        <v>0</v>
      </c>
      <c r="AJ92" s="134">
        <f t="shared" si="138"/>
        <v>0</v>
      </c>
      <c r="AK92" s="134">
        <f t="shared" si="139"/>
        <v>0</v>
      </c>
      <c r="AL92" s="134">
        <f t="shared" si="140"/>
        <v>0</v>
      </c>
      <c r="AM92" s="134">
        <f t="shared" si="141"/>
        <v>0</v>
      </c>
      <c r="AN92" s="134">
        <f t="shared" si="142"/>
        <v>0</v>
      </c>
      <c r="AO92" s="134">
        <f t="shared" si="143"/>
        <v>0</v>
      </c>
      <c r="AP92" s="134">
        <f t="shared" si="144"/>
        <v>0</v>
      </c>
      <c r="AQ92" s="134">
        <f t="shared" si="145"/>
        <v>0</v>
      </c>
      <c r="AR92" s="135">
        <f t="shared" si="146"/>
        <v>0</v>
      </c>
      <c r="AS92" s="56">
        <f t="shared" si="172"/>
        <v>0</v>
      </c>
      <c r="AT92" s="57">
        <f t="shared" si="172"/>
        <v>0</v>
      </c>
      <c r="AU92" s="57">
        <f t="shared" si="172"/>
        <v>0</v>
      </c>
      <c r="AV92" s="57">
        <f t="shared" si="172"/>
        <v>0</v>
      </c>
      <c r="AW92" s="58">
        <f t="shared" si="172"/>
        <v>0</v>
      </c>
      <c r="AX92" s="276" t="str">
        <f t="shared" si="147"/>
        <v>NO!</v>
      </c>
      <c r="AZ92" s="93">
        <f t="shared" si="148"/>
        <v>0</v>
      </c>
      <c r="BA92" s="104">
        <f t="shared" si="149"/>
        <v>0</v>
      </c>
      <c r="BB92" s="104">
        <f t="shared" si="150"/>
        <v>0</v>
      </c>
      <c r="BC92" s="104">
        <f t="shared" si="151"/>
        <v>0</v>
      </c>
      <c r="BD92" s="104">
        <f t="shared" si="152"/>
        <v>0</v>
      </c>
      <c r="BE92" s="104">
        <f t="shared" si="153"/>
        <v>0</v>
      </c>
      <c r="BF92" s="104">
        <f t="shared" si="154"/>
        <v>0</v>
      </c>
      <c r="BG92" s="104">
        <f t="shared" si="155"/>
        <v>0</v>
      </c>
      <c r="BH92" s="104">
        <f t="shared" si="156"/>
        <v>0</v>
      </c>
      <c r="BI92" s="104">
        <f t="shared" si="157"/>
        <v>0</v>
      </c>
      <c r="BJ92" s="104">
        <f t="shared" si="158"/>
        <v>5.8912500000000003</v>
      </c>
      <c r="BK92" s="104">
        <f t="shared" si="159"/>
        <v>0</v>
      </c>
      <c r="BL92" s="104">
        <f t="shared" si="160"/>
        <v>0</v>
      </c>
      <c r="BM92" s="104">
        <f t="shared" si="161"/>
        <v>0</v>
      </c>
      <c r="BN92" s="104">
        <f t="shared" si="162"/>
        <v>0</v>
      </c>
      <c r="BO92" s="104">
        <f t="shared" si="163"/>
        <v>0</v>
      </c>
      <c r="BP92" s="104">
        <f t="shared" si="164"/>
        <v>0</v>
      </c>
      <c r="BQ92" s="104">
        <f t="shared" si="165"/>
        <v>0</v>
      </c>
      <c r="BR92" s="104">
        <f t="shared" si="166"/>
        <v>0</v>
      </c>
      <c r="BS92" s="105">
        <f t="shared" si="167"/>
        <v>0</v>
      </c>
      <c r="BT92" s="83">
        <f t="shared" si="173"/>
        <v>5.8912500000000003</v>
      </c>
      <c r="BU92" s="84">
        <f t="shared" si="173"/>
        <v>0</v>
      </c>
      <c r="BV92" s="84">
        <f t="shared" si="173"/>
        <v>0</v>
      </c>
      <c r="BW92" s="84">
        <f t="shared" si="173"/>
        <v>0</v>
      </c>
      <c r="BX92" s="84">
        <f t="shared" si="173"/>
        <v>0</v>
      </c>
      <c r="BY92" s="84">
        <f t="shared" si="173"/>
        <v>0</v>
      </c>
      <c r="BZ92" s="84">
        <f t="shared" si="173"/>
        <v>0</v>
      </c>
      <c r="CA92" s="84">
        <f t="shared" si="173"/>
        <v>0</v>
      </c>
      <c r="CB92" s="84">
        <f t="shared" si="173"/>
        <v>0</v>
      </c>
      <c r="CC92" s="85">
        <f t="shared" si="173"/>
        <v>0</v>
      </c>
      <c r="CD92" s="277" t="str">
        <f t="shared" si="168"/>
        <v>NO!</v>
      </c>
      <c r="CF92" s="278" t="str">
        <f t="shared" si="169"/>
        <v>1400-1599 - 1</v>
      </c>
    </row>
    <row r="93" spans="1:84">
      <c r="A93" s="29">
        <f t="shared" si="128"/>
        <v>84</v>
      </c>
      <c r="B93" s="496" t="s">
        <v>326</v>
      </c>
      <c r="C93" s="30" t="str">
        <f>VLOOKUP(E93,Fasce!$A$3:$B$8,2)</f>
        <v>Under 1400</v>
      </c>
      <c r="D93" s="158">
        <f>IF(C93="--","",COUNTIF($C$10:$C93,C93))</f>
        <v>22</v>
      </c>
      <c r="E93" s="4">
        <f>VLOOKUP(B93,Anagrafica!$B$3:$D$94,3,FALSE)</f>
        <v>1399</v>
      </c>
      <c r="F93" s="361">
        <f t="shared" si="129"/>
        <v>5.7985041551246539</v>
      </c>
      <c r="G93" s="268"/>
      <c r="H93" s="265"/>
      <c r="I93" s="265"/>
      <c r="J93" s="265"/>
      <c r="K93" s="265"/>
      <c r="L93" s="265"/>
      <c r="M93" s="265"/>
      <c r="N93" s="265"/>
      <c r="O93" s="265"/>
      <c r="P93" s="359"/>
      <c r="Q93" s="266"/>
      <c r="R93" s="265">
        <v>5.7985041551246539</v>
      </c>
      <c r="S93" s="265"/>
      <c r="T93" s="265"/>
      <c r="U93" s="265"/>
      <c r="V93" s="265"/>
      <c r="W93" s="265"/>
      <c r="X93" s="265"/>
      <c r="Y93" s="265"/>
      <c r="Z93" s="269"/>
      <c r="AA93" s="365">
        <f t="shared" si="130"/>
        <v>5.7985041551246539</v>
      </c>
      <c r="AB93" s="366">
        <f t="shared" si="131"/>
        <v>0</v>
      </c>
      <c r="AC93" s="367">
        <f t="shared" si="132"/>
        <v>5.7985041551246539</v>
      </c>
      <c r="AD93" s="169">
        <f t="shared" si="133"/>
        <v>1</v>
      </c>
      <c r="AE93" s="2"/>
      <c r="AF93" s="164">
        <f t="shared" si="134"/>
        <v>0</v>
      </c>
      <c r="AG93" s="164">
        <f t="shared" si="135"/>
        <v>5.7985041551246539</v>
      </c>
      <c r="AH93" s="166" t="str">
        <f t="shared" si="136"/>
        <v>NO!</v>
      </c>
      <c r="AI93" s="133">
        <f t="shared" si="137"/>
        <v>0</v>
      </c>
      <c r="AJ93" s="134">
        <f t="shared" si="138"/>
        <v>0</v>
      </c>
      <c r="AK93" s="134">
        <f t="shared" si="139"/>
        <v>0</v>
      </c>
      <c r="AL93" s="134">
        <f t="shared" si="140"/>
        <v>0</v>
      </c>
      <c r="AM93" s="134">
        <f t="shared" si="141"/>
        <v>0</v>
      </c>
      <c r="AN93" s="134">
        <f t="shared" si="142"/>
        <v>0</v>
      </c>
      <c r="AO93" s="134">
        <f t="shared" si="143"/>
        <v>0</v>
      </c>
      <c r="AP93" s="134">
        <f t="shared" si="144"/>
        <v>0</v>
      </c>
      <c r="AQ93" s="134">
        <f t="shared" si="145"/>
        <v>0</v>
      </c>
      <c r="AR93" s="135">
        <f t="shared" si="146"/>
        <v>0</v>
      </c>
      <c r="AS93" s="56">
        <f t="shared" si="172"/>
        <v>0</v>
      </c>
      <c r="AT93" s="57">
        <f t="shared" si="172"/>
        <v>0</v>
      </c>
      <c r="AU93" s="57">
        <f t="shared" si="172"/>
        <v>0</v>
      </c>
      <c r="AV93" s="57">
        <f t="shared" si="172"/>
        <v>0</v>
      </c>
      <c r="AW93" s="58">
        <f t="shared" si="172"/>
        <v>0</v>
      </c>
      <c r="AX93" s="276" t="str">
        <f t="shared" si="147"/>
        <v>NO!</v>
      </c>
      <c r="AZ93" s="93">
        <f t="shared" si="148"/>
        <v>0</v>
      </c>
      <c r="BA93" s="104">
        <f t="shared" si="149"/>
        <v>0</v>
      </c>
      <c r="BB93" s="104">
        <f t="shared" si="150"/>
        <v>0</v>
      </c>
      <c r="BC93" s="104">
        <f t="shared" si="151"/>
        <v>0</v>
      </c>
      <c r="BD93" s="104">
        <f t="shared" si="152"/>
        <v>0</v>
      </c>
      <c r="BE93" s="104">
        <f t="shared" si="153"/>
        <v>0</v>
      </c>
      <c r="BF93" s="104">
        <f t="shared" si="154"/>
        <v>0</v>
      </c>
      <c r="BG93" s="104">
        <f t="shared" si="155"/>
        <v>0</v>
      </c>
      <c r="BH93" s="104">
        <f t="shared" si="156"/>
        <v>0</v>
      </c>
      <c r="BI93" s="104">
        <f t="shared" si="157"/>
        <v>0</v>
      </c>
      <c r="BJ93" s="104">
        <f t="shared" si="158"/>
        <v>0</v>
      </c>
      <c r="BK93" s="104">
        <f t="shared" si="159"/>
        <v>5.7985041551246539</v>
      </c>
      <c r="BL93" s="104">
        <f t="shared" si="160"/>
        <v>0</v>
      </c>
      <c r="BM93" s="104">
        <f t="shared" si="161"/>
        <v>0</v>
      </c>
      <c r="BN93" s="104">
        <f t="shared" si="162"/>
        <v>0</v>
      </c>
      <c r="BO93" s="104">
        <f t="shared" si="163"/>
        <v>0</v>
      </c>
      <c r="BP93" s="104">
        <f t="shared" si="164"/>
        <v>0</v>
      </c>
      <c r="BQ93" s="104">
        <f t="shared" si="165"/>
        <v>0</v>
      </c>
      <c r="BR93" s="104">
        <f t="shared" si="166"/>
        <v>0</v>
      </c>
      <c r="BS93" s="105">
        <f t="shared" si="167"/>
        <v>0</v>
      </c>
      <c r="BT93" s="83">
        <f t="shared" si="173"/>
        <v>5.7985041551246539</v>
      </c>
      <c r="BU93" s="84">
        <f t="shared" si="173"/>
        <v>0</v>
      </c>
      <c r="BV93" s="84">
        <f t="shared" si="173"/>
        <v>0</v>
      </c>
      <c r="BW93" s="84">
        <f t="shared" si="173"/>
        <v>0</v>
      </c>
      <c r="BX93" s="84">
        <f t="shared" si="173"/>
        <v>0</v>
      </c>
      <c r="BY93" s="84">
        <f t="shared" si="173"/>
        <v>0</v>
      </c>
      <c r="BZ93" s="84">
        <f t="shared" si="173"/>
        <v>0</v>
      </c>
      <c r="CA93" s="84">
        <f t="shared" si="173"/>
        <v>0</v>
      </c>
      <c r="CB93" s="84">
        <f t="shared" si="173"/>
        <v>0</v>
      </c>
      <c r="CC93" s="85">
        <f t="shared" si="173"/>
        <v>0</v>
      </c>
      <c r="CD93" s="277" t="str">
        <f t="shared" si="168"/>
        <v>NO!</v>
      </c>
      <c r="CF93" s="278" t="str">
        <f t="shared" si="169"/>
        <v>Under 1400 - 1</v>
      </c>
    </row>
    <row r="94" spans="1:84">
      <c r="A94" s="29">
        <f t="shared" si="128"/>
        <v>85</v>
      </c>
      <c r="B94" s="496" t="s">
        <v>256</v>
      </c>
      <c r="C94" s="30" t="str">
        <f>VLOOKUP(E94,Fasce!$A$3:$B$8,2)</f>
        <v>1400-1599</v>
      </c>
      <c r="D94" s="158">
        <f>IF(C94="--","",COUNTIF($C$10:$C94,C94))</f>
        <v>12</v>
      </c>
      <c r="E94" s="4">
        <f>VLOOKUP(B94,Anagrafica!$B$3:$D$94,3,FALSE)</f>
        <v>1540</v>
      </c>
      <c r="F94" s="361">
        <f t="shared" si="129"/>
        <v>5.6258579881656807</v>
      </c>
      <c r="G94" s="390"/>
      <c r="H94" s="265"/>
      <c r="I94" s="265">
        <v>5.6258579881656807</v>
      </c>
      <c r="J94" s="265"/>
      <c r="K94" s="265"/>
      <c r="L94" s="265"/>
      <c r="M94" s="265"/>
      <c r="N94" s="265"/>
      <c r="O94" s="265"/>
      <c r="P94" s="359"/>
      <c r="Q94" s="266"/>
      <c r="R94" s="265"/>
      <c r="S94" s="265"/>
      <c r="T94" s="265"/>
      <c r="U94" s="265"/>
      <c r="V94" s="265"/>
      <c r="W94" s="265"/>
      <c r="X94" s="265"/>
      <c r="Y94" s="265"/>
      <c r="Z94" s="269"/>
      <c r="AA94" s="365">
        <f t="shared" si="130"/>
        <v>5.6258579881656807</v>
      </c>
      <c r="AB94" s="366">
        <f t="shared" si="131"/>
        <v>5.6258579881656807</v>
      </c>
      <c r="AC94" s="367">
        <f t="shared" si="132"/>
        <v>5.6258579881656807</v>
      </c>
      <c r="AD94" s="169">
        <f t="shared" si="133"/>
        <v>1</v>
      </c>
      <c r="AE94" s="2"/>
      <c r="AF94" s="164">
        <f t="shared" si="134"/>
        <v>5.6258579881656807</v>
      </c>
      <c r="AG94" s="164">
        <f t="shared" si="135"/>
        <v>5.6258579881656807</v>
      </c>
      <c r="AH94" s="166" t="str">
        <f t="shared" si="136"/>
        <v>NO!</v>
      </c>
      <c r="AI94" s="133">
        <f t="shared" si="137"/>
        <v>0</v>
      </c>
      <c r="AJ94" s="134">
        <f t="shared" si="138"/>
        <v>0</v>
      </c>
      <c r="AK94" s="134">
        <f t="shared" si="139"/>
        <v>5.6258579881656807</v>
      </c>
      <c r="AL94" s="134">
        <f t="shared" si="140"/>
        <v>0</v>
      </c>
      <c r="AM94" s="134">
        <f t="shared" si="141"/>
        <v>0</v>
      </c>
      <c r="AN94" s="134">
        <f t="shared" si="142"/>
        <v>0</v>
      </c>
      <c r="AO94" s="134">
        <f t="shared" si="143"/>
        <v>0</v>
      </c>
      <c r="AP94" s="134">
        <f t="shared" si="144"/>
        <v>0</v>
      </c>
      <c r="AQ94" s="134">
        <f t="shared" si="145"/>
        <v>0</v>
      </c>
      <c r="AR94" s="135">
        <f t="shared" si="146"/>
        <v>0</v>
      </c>
      <c r="AS94" s="56">
        <f t="shared" si="172"/>
        <v>5.6258579881656807</v>
      </c>
      <c r="AT94" s="57">
        <f t="shared" si="172"/>
        <v>0</v>
      </c>
      <c r="AU94" s="57">
        <f t="shared" si="172"/>
        <v>0</v>
      </c>
      <c r="AV94" s="57">
        <f t="shared" si="172"/>
        <v>0</v>
      </c>
      <c r="AW94" s="58">
        <f t="shared" si="172"/>
        <v>0</v>
      </c>
      <c r="AX94" s="276" t="str">
        <f t="shared" si="147"/>
        <v>NO!</v>
      </c>
      <c r="AZ94" s="93">
        <f t="shared" si="148"/>
        <v>0</v>
      </c>
      <c r="BA94" s="104">
        <f t="shared" si="149"/>
        <v>0</v>
      </c>
      <c r="BB94" s="104">
        <f t="shared" si="150"/>
        <v>5.6258579881656807</v>
      </c>
      <c r="BC94" s="104">
        <f t="shared" si="151"/>
        <v>0</v>
      </c>
      <c r="BD94" s="104">
        <f t="shared" si="152"/>
        <v>0</v>
      </c>
      <c r="BE94" s="104">
        <f t="shared" si="153"/>
        <v>0</v>
      </c>
      <c r="BF94" s="104">
        <f t="shared" si="154"/>
        <v>0</v>
      </c>
      <c r="BG94" s="104">
        <f t="shared" si="155"/>
        <v>0</v>
      </c>
      <c r="BH94" s="104">
        <f t="shared" si="156"/>
        <v>0</v>
      </c>
      <c r="BI94" s="104">
        <f t="shared" si="157"/>
        <v>0</v>
      </c>
      <c r="BJ94" s="104">
        <f t="shared" si="158"/>
        <v>0</v>
      </c>
      <c r="BK94" s="104">
        <f t="shared" si="159"/>
        <v>0</v>
      </c>
      <c r="BL94" s="104">
        <f t="shared" si="160"/>
        <v>0</v>
      </c>
      <c r="BM94" s="104">
        <f t="shared" si="161"/>
        <v>0</v>
      </c>
      <c r="BN94" s="104">
        <f t="shared" si="162"/>
        <v>0</v>
      </c>
      <c r="BO94" s="104">
        <f t="shared" si="163"/>
        <v>0</v>
      </c>
      <c r="BP94" s="104">
        <f t="shared" si="164"/>
        <v>0</v>
      </c>
      <c r="BQ94" s="104">
        <f t="shared" si="165"/>
        <v>0</v>
      </c>
      <c r="BR94" s="104">
        <f t="shared" si="166"/>
        <v>0</v>
      </c>
      <c r="BS94" s="105">
        <f t="shared" si="167"/>
        <v>0</v>
      </c>
      <c r="BT94" s="83">
        <f t="shared" si="173"/>
        <v>5.6258579881656807</v>
      </c>
      <c r="BU94" s="84">
        <f t="shared" si="173"/>
        <v>0</v>
      </c>
      <c r="BV94" s="84">
        <f t="shared" si="173"/>
        <v>0</v>
      </c>
      <c r="BW94" s="84">
        <f t="shared" si="173"/>
        <v>0</v>
      </c>
      <c r="BX94" s="84">
        <f t="shared" si="173"/>
        <v>0</v>
      </c>
      <c r="BY94" s="84">
        <f t="shared" si="173"/>
        <v>0</v>
      </c>
      <c r="BZ94" s="84">
        <f t="shared" si="173"/>
        <v>0</v>
      </c>
      <c r="CA94" s="84">
        <f t="shared" si="173"/>
        <v>0</v>
      </c>
      <c r="CB94" s="84">
        <f t="shared" si="173"/>
        <v>0</v>
      </c>
      <c r="CC94" s="85">
        <f t="shared" si="173"/>
        <v>0</v>
      </c>
      <c r="CD94" s="277" t="str">
        <f t="shared" si="168"/>
        <v>NO!</v>
      </c>
      <c r="CF94" s="278" t="str">
        <f t="shared" si="169"/>
        <v>1400-1599 - 1</v>
      </c>
    </row>
    <row r="95" spans="1:84">
      <c r="A95" s="29">
        <f t="shared" si="128"/>
        <v>86</v>
      </c>
      <c r="B95" s="496" t="s">
        <v>288</v>
      </c>
      <c r="C95" s="30" t="str">
        <f>VLOOKUP(E95,Fasce!$A$3:$B$8,2)</f>
        <v>Under 1400</v>
      </c>
      <c r="D95" s="158">
        <f>IF(C95="--","",COUNTIF($C$10:$C95,C95))</f>
        <v>23</v>
      </c>
      <c r="E95" s="4">
        <f>VLOOKUP(B95,Anagrafica!$B$3:$D$94,3,FALSE)</f>
        <v>1399</v>
      </c>
      <c r="F95" s="361">
        <f t="shared" si="129"/>
        <v>4.7043209876543211</v>
      </c>
      <c r="G95" s="268"/>
      <c r="H95" s="265"/>
      <c r="I95" s="265"/>
      <c r="J95" s="265"/>
      <c r="K95" s="265"/>
      <c r="L95" s="265"/>
      <c r="M95" s="265">
        <v>4.7043209876543211</v>
      </c>
      <c r="N95" s="265"/>
      <c r="O95" s="265"/>
      <c r="P95" s="359"/>
      <c r="Q95" s="266"/>
      <c r="R95" s="265"/>
      <c r="S95" s="265"/>
      <c r="T95" s="265"/>
      <c r="U95" s="265"/>
      <c r="V95" s="265"/>
      <c r="W95" s="265"/>
      <c r="X95" s="265"/>
      <c r="Y95" s="265"/>
      <c r="Z95" s="269"/>
      <c r="AA95" s="365">
        <f t="shared" si="130"/>
        <v>4.7043209876543211</v>
      </c>
      <c r="AB95" s="366">
        <f t="shared" si="131"/>
        <v>4.7043209876543211</v>
      </c>
      <c r="AC95" s="367">
        <f t="shared" si="132"/>
        <v>4.7043209876543211</v>
      </c>
      <c r="AD95" s="169">
        <f t="shared" si="133"/>
        <v>1</v>
      </c>
      <c r="AE95" s="2"/>
      <c r="AF95" s="164">
        <f t="shared" si="134"/>
        <v>4.7043209876543211</v>
      </c>
      <c r="AG95" s="164">
        <f t="shared" si="135"/>
        <v>4.7043209876543211</v>
      </c>
      <c r="AH95" s="166" t="str">
        <f t="shared" si="136"/>
        <v>NO!</v>
      </c>
      <c r="AI95" s="133">
        <f t="shared" si="137"/>
        <v>0</v>
      </c>
      <c r="AJ95" s="134">
        <f t="shared" si="138"/>
        <v>0</v>
      </c>
      <c r="AK95" s="134">
        <f t="shared" si="139"/>
        <v>0</v>
      </c>
      <c r="AL95" s="134">
        <f t="shared" si="140"/>
        <v>0</v>
      </c>
      <c r="AM95" s="134">
        <f t="shared" si="141"/>
        <v>0</v>
      </c>
      <c r="AN95" s="134">
        <f t="shared" si="142"/>
        <v>0</v>
      </c>
      <c r="AO95" s="134">
        <f t="shared" si="143"/>
        <v>4.7043209876543211</v>
      </c>
      <c r="AP95" s="134">
        <f t="shared" si="144"/>
        <v>0</v>
      </c>
      <c r="AQ95" s="134">
        <f t="shared" si="145"/>
        <v>0</v>
      </c>
      <c r="AR95" s="135">
        <f t="shared" si="146"/>
        <v>0</v>
      </c>
      <c r="AS95" s="56">
        <f t="shared" si="172"/>
        <v>4.7043209876543211</v>
      </c>
      <c r="AT95" s="57">
        <f t="shared" si="172"/>
        <v>0</v>
      </c>
      <c r="AU95" s="57">
        <f t="shared" si="172"/>
        <v>0</v>
      </c>
      <c r="AV95" s="57">
        <f t="shared" si="172"/>
        <v>0</v>
      </c>
      <c r="AW95" s="58">
        <f t="shared" si="172"/>
        <v>0</v>
      </c>
      <c r="AX95" s="276" t="str">
        <f t="shared" si="147"/>
        <v>NO!</v>
      </c>
      <c r="AZ95" s="93">
        <f t="shared" si="148"/>
        <v>0</v>
      </c>
      <c r="BA95" s="104">
        <f t="shared" si="149"/>
        <v>0</v>
      </c>
      <c r="BB95" s="104">
        <f t="shared" si="150"/>
        <v>0</v>
      </c>
      <c r="BC95" s="104">
        <f t="shared" si="151"/>
        <v>0</v>
      </c>
      <c r="BD95" s="104">
        <f t="shared" si="152"/>
        <v>0</v>
      </c>
      <c r="BE95" s="104">
        <f t="shared" si="153"/>
        <v>0</v>
      </c>
      <c r="BF95" s="104">
        <f t="shared" si="154"/>
        <v>4.7043209876543211</v>
      </c>
      <c r="BG95" s="104">
        <f t="shared" si="155"/>
        <v>0</v>
      </c>
      <c r="BH95" s="104">
        <f t="shared" si="156"/>
        <v>0</v>
      </c>
      <c r="BI95" s="104">
        <f t="shared" si="157"/>
        <v>0</v>
      </c>
      <c r="BJ95" s="104">
        <f t="shared" si="158"/>
        <v>0</v>
      </c>
      <c r="BK95" s="104">
        <f t="shared" si="159"/>
        <v>0</v>
      </c>
      <c r="BL95" s="104">
        <f t="shared" si="160"/>
        <v>0</v>
      </c>
      <c r="BM95" s="104">
        <f t="shared" si="161"/>
        <v>0</v>
      </c>
      <c r="BN95" s="104">
        <f t="shared" si="162"/>
        <v>0</v>
      </c>
      <c r="BO95" s="104">
        <f t="shared" si="163"/>
        <v>0</v>
      </c>
      <c r="BP95" s="104">
        <f t="shared" si="164"/>
        <v>0</v>
      </c>
      <c r="BQ95" s="104">
        <f t="shared" si="165"/>
        <v>0</v>
      </c>
      <c r="BR95" s="104">
        <f t="shared" si="166"/>
        <v>0</v>
      </c>
      <c r="BS95" s="105">
        <f t="shared" si="167"/>
        <v>0</v>
      </c>
      <c r="BT95" s="83">
        <f t="shared" si="173"/>
        <v>4.7043209876543211</v>
      </c>
      <c r="BU95" s="84">
        <f t="shared" si="173"/>
        <v>0</v>
      </c>
      <c r="BV95" s="84">
        <f t="shared" si="173"/>
        <v>0</v>
      </c>
      <c r="BW95" s="84">
        <f t="shared" si="173"/>
        <v>0</v>
      </c>
      <c r="BX95" s="84">
        <f t="shared" si="173"/>
        <v>0</v>
      </c>
      <c r="BY95" s="84">
        <f t="shared" si="173"/>
        <v>0</v>
      </c>
      <c r="BZ95" s="84">
        <f t="shared" si="173"/>
        <v>0</v>
      </c>
      <c r="CA95" s="84">
        <f t="shared" si="173"/>
        <v>0</v>
      </c>
      <c r="CB95" s="84">
        <f t="shared" si="173"/>
        <v>0</v>
      </c>
      <c r="CC95" s="85">
        <f t="shared" si="173"/>
        <v>0</v>
      </c>
      <c r="CD95" s="277" t="str">
        <f t="shared" si="168"/>
        <v>NO!</v>
      </c>
      <c r="CF95" s="278" t="str">
        <f t="shared" si="169"/>
        <v>Under 1400 - 1</v>
      </c>
    </row>
    <row r="96" spans="1:84">
      <c r="A96" s="29">
        <f t="shared" si="128"/>
        <v>87</v>
      </c>
      <c r="B96" s="496" t="s">
        <v>234</v>
      </c>
      <c r="C96" s="30" t="str">
        <f>VLOOKUP(E96,Fasce!$A$3:$B$8,2)</f>
        <v>Under 1400</v>
      </c>
      <c r="D96" s="158">
        <f>IF(C96="--","",COUNTIF($C$10:$C96,C96))</f>
        <v>24</v>
      </c>
      <c r="E96" s="4">
        <f>VLOOKUP(B96,Anagrafica!$B$3:$D$94,3,FALSE)</f>
        <v>1399</v>
      </c>
      <c r="F96" s="361">
        <f t="shared" si="129"/>
        <v>3.91</v>
      </c>
      <c r="G96" s="390">
        <v>3.91</v>
      </c>
      <c r="H96" s="265"/>
      <c r="I96" s="265"/>
      <c r="J96" s="265"/>
      <c r="K96" s="265"/>
      <c r="L96" s="265"/>
      <c r="M96" s="265"/>
      <c r="N96" s="265"/>
      <c r="O96" s="265"/>
      <c r="P96" s="359"/>
      <c r="Q96" s="266"/>
      <c r="R96" s="265"/>
      <c r="S96" s="265"/>
      <c r="T96" s="265"/>
      <c r="U96" s="265"/>
      <c r="V96" s="265"/>
      <c r="W96" s="265"/>
      <c r="X96" s="265"/>
      <c r="Y96" s="265"/>
      <c r="Z96" s="269"/>
      <c r="AA96" s="365">
        <f t="shared" si="130"/>
        <v>3.91</v>
      </c>
      <c r="AB96" s="366">
        <f t="shared" si="131"/>
        <v>3.91</v>
      </c>
      <c r="AC96" s="367">
        <f t="shared" si="132"/>
        <v>3.91</v>
      </c>
      <c r="AD96" s="169">
        <f t="shared" si="133"/>
        <v>1</v>
      </c>
      <c r="AE96" s="2"/>
      <c r="AF96" s="164">
        <f t="shared" si="134"/>
        <v>3.91</v>
      </c>
      <c r="AG96" s="164">
        <f t="shared" si="135"/>
        <v>3.91</v>
      </c>
      <c r="AH96" s="166" t="str">
        <f t="shared" si="136"/>
        <v>NO!</v>
      </c>
      <c r="AI96" s="133">
        <f t="shared" si="137"/>
        <v>3.91</v>
      </c>
      <c r="AJ96" s="134">
        <f t="shared" si="138"/>
        <v>0</v>
      </c>
      <c r="AK96" s="134">
        <f t="shared" si="139"/>
        <v>0</v>
      </c>
      <c r="AL96" s="134">
        <f t="shared" si="140"/>
        <v>0</v>
      </c>
      <c r="AM96" s="134">
        <f t="shared" si="141"/>
        <v>0</v>
      </c>
      <c r="AN96" s="134">
        <f t="shared" si="142"/>
        <v>0</v>
      </c>
      <c r="AO96" s="134">
        <f t="shared" si="143"/>
        <v>0</v>
      </c>
      <c r="AP96" s="134">
        <f t="shared" si="144"/>
        <v>0</v>
      </c>
      <c r="AQ96" s="134">
        <f t="shared" si="145"/>
        <v>0</v>
      </c>
      <c r="AR96" s="135">
        <f t="shared" si="146"/>
        <v>0</v>
      </c>
      <c r="AS96" s="56">
        <f t="shared" si="172"/>
        <v>3.91</v>
      </c>
      <c r="AT96" s="57">
        <f t="shared" si="172"/>
        <v>0</v>
      </c>
      <c r="AU96" s="57">
        <f t="shared" si="172"/>
        <v>0</v>
      </c>
      <c r="AV96" s="57">
        <f t="shared" si="172"/>
        <v>0</v>
      </c>
      <c r="AW96" s="58">
        <f t="shared" si="172"/>
        <v>0</v>
      </c>
      <c r="AX96" s="276" t="str">
        <f t="shared" si="147"/>
        <v>NO!</v>
      </c>
      <c r="AZ96" s="93">
        <f t="shared" si="148"/>
        <v>3.91</v>
      </c>
      <c r="BA96" s="104">
        <f t="shared" si="149"/>
        <v>0</v>
      </c>
      <c r="BB96" s="104">
        <f t="shared" si="150"/>
        <v>0</v>
      </c>
      <c r="BC96" s="104">
        <f t="shared" si="151"/>
        <v>0</v>
      </c>
      <c r="BD96" s="104">
        <f t="shared" si="152"/>
        <v>0</v>
      </c>
      <c r="BE96" s="104">
        <f t="shared" si="153"/>
        <v>0</v>
      </c>
      <c r="BF96" s="104">
        <f t="shared" si="154"/>
        <v>0</v>
      </c>
      <c r="BG96" s="104">
        <f t="shared" si="155"/>
        <v>0</v>
      </c>
      <c r="BH96" s="104">
        <f t="shared" si="156"/>
        <v>0</v>
      </c>
      <c r="BI96" s="104">
        <f t="shared" si="157"/>
        <v>0</v>
      </c>
      <c r="BJ96" s="104">
        <f t="shared" si="158"/>
        <v>0</v>
      </c>
      <c r="BK96" s="104">
        <f t="shared" si="159"/>
        <v>0</v>
      </c>
      <c r="BL96" s="104">
        <f t="shared" si="160"/>
        <v>0</v>
      </c>
      <c r="BM96" s="104">
        <f t="shared" si="161"/>
        <v>0</v>
      </c>
      <c r="BN96" s="104">
        <f t="shared" si="162"/>
        <v>0</v>
      </c>
      <c r="BO96" s="104">
        <f t="shared" si="163"/>
        <v>0</v>
      </c>
      <c r="BP96" s="104">
        <f t="shared" si="164"/>
        <v>0</v>
      </c>
      <c r="BQ96" s="104">
        <f t="shared" si="165"/>
        <v>0</v>
      </c>
      <c r="BR96" s="104">
        <f t="shared" si="166"/>
        <v>0</v>
      </c>
      <c r="BS96" s="105">
        <f t="shared" si="167"/>
        <v>0</v>
      </c>
      <c r="BT96" s="83">
        <f t="shared" si="173"/>
        <v>3.91</v>
      </c>
      <c r="BU96" s="84">
        <f t="shared" si="173"/>
        <v>0</v>
      </c>
      <c r="BV96" s="84">
        <f t="shared" si="173"/>
        <v>0</v>
      </c>
      <c r="BW96" s="84">
        <f t="shared" si="173"/>
        <v>0</v>
      </c>
      <c r="BX96" s="84">
        <f t="shared" si="173"/>
        <v>0</v>
      </c>
      <c r="BY96" s="84">
        <f t="shared" si="173"/>
        <v>0</v>
      </c>
      <c r="BZ96" s="84">
        <f t="shared" si="173"/>
        <v>0</v>
      </c>
      <c r="CA96" s="84">
        <f t="shared" si="173"/>
        <v>0</v>
      </c>
      <c r="CB96" s="84">
        <f t="shared" si="173"/>
        <v>0</v>
      </c>
      <c r="CC96" s="85">
        <f t="shared" si="173"/>
        <v>0</v>
      </c>
      <c r="CD96" s="277" t="str">
        <f t="shared" si="168"/>
        <v>NO!</v>
      </c>
      <c r="CF96" s="278" t="str">
        <f t="shared" si="169"/>
        <v>Under 1400 - 1</v>
      </c>
    </row>
    <row r="97" spans="1:84">
      <c r="A97" s="29">
        <f t="shared" si="128"/>
        <v>88</v>
      </c>
      <c r="B97" s="496" t="s">
        <v>293</v>
      </c>
      <c r="C97" s="30" t="str">
        <f>VLOOKUP(E97,Fasce!$A$3:$B$8,2)</f>
        <v>Under 1400</v>
      </c>
      <c r="D97" s="158">
        <f>IF(C97="--","",COUNTIF($C$10:$C97,C97))</f>
        <v>25</v>
      </c>
      <c r="E97" s="4">
        <f>VLOOKUP(B97,Anagrafica!$B$3:$D$94,3,FALSE)</f>
        <v>1399</v>
      </c>
      <c r="F97" s="361">
        <f t="shared" si="129"/>
        <v>3.1172222222222223</v>
      </c>
      <c r="G97" s="268"/>
      <c r="H97" s="265"/>
      <c r="I97" s="265"/>
      <c r="J97" s="265"/>
      <c r="K97" s="265"/>
      <c r="L97" s="265"/>
      <c r="M97" s="265"/>
      <c r="N97" s="404">
        <v>3.1172222222222223</v>
      </c>
      <c r="O97" s="265"/>
      <c r="P97" s="359"/>
      <c r="Q97" s="266"/>
      <c r="R97" s="265"/>
      <c r="S97" s="265"/>
      <c r="T97" s="265"/>
      <c r="U97" s="265"/>
      <c r="V97" s="265"/>
      <c r="W97" s="265"/>
      <c r="X97" s="265"/>
      <c r="Y97" s="265"/>
      <c r="Z97" s="269"/>
      <c r="AA97" s="365">
        <f t="shared" si="130"/>
        <v>3.1172222222222223</v>
      </c>
      <c r="AB97" s="366">
        <f t="shared" si="131"/>
        <v>3.1172222222222223</v>
      </c>
      <c r="AC97" s="367">
        <f t="shared" si="132"/>
        <v>3.1172222222222223</v>
      </c>
      <c r="AD97" s="169">
        <f t="shared" si="133"/>
        <v>1</v>
      </c>
      <c r="AE97" s="2"/>
      <c r="AF97" s="164">
        <f t="shared" si="134"/>
        <v>3.1172222222222223</v>
      </c>
      <c r="AG97" s="164">
        <f t="shared" si="135"/>
        <v>3.1172222222222223</v>
      </c>
      <c r="AH97" s="166" t="str">
        <f t="shared" si="136"/>
        <v>NO!</v>
      </c>
      <c r="AI97" s="133">
        <f t="shared" si="137"/>
        <v>0</v>
      </c>
      <c r="AJ97" s="134">
        <f t="shared" si="138"/>
        <v>0</v>
      </c>
      <c r="AK97" s="134">
        <f t="shared" si="139"/>
        <v>0</v>
      </c>
      <c r="AL97" s="134">
        <f t="shared" si="140"/>
        <v>0</v>
      </c>
      <c r="AM97" s="134">
        <f t="shared" si="141"/>
        <v>0</v>
      </c>
      <c r="AN97" s="134">
        <f t="shared" si="142"/>
        <v>0</v>
      </c>
      <c r="AO97" s="134">
        <f t="shared" si="143"/>
        <v>0</v>
      </c>
      <c r="AP97" s="134">
        <f t="shared" si="144"/>
        <v>3.1172222222222223</v>
      </c>
      <c r="AQ97" s="134">
        <f t="shared" si="145"/>
        <v>0</v>
      </c>
      <c r="AR97" s="135">
        <f t="shared" si="146"/>
        <v>0</v>
      </c>
      <c r="AS97" s="56">
        <f t="shared" si="172"/>
        <v>3.1172222222222223</v>
      </c>
      <c r="AT97" s="57">
        <f t="shared" si="172"/>
        <v>0</v>
      </c>
      <c r="AU97" s="57">
        <f t="shared" si="172"/>
        <v>0</v>
      </c>
      <c r="AV97" s="57">
        <f t="shared" si="172"/>
        <v>0</v>
      </c>
      <c r="AW97" s="58">
        <f t="shared" si="172"/>
        <v>0</v>
      </c>
      <c r="AX97" s="276" t="str">
        <f t="shared" si="147"/>
        <v>NO!</v>
      </c>
      <c r="AZ97" s="93">
        <f t="shared" si="148"/>
        <v>0</v>
      </c>
      <c r="BA97" s="104">
        <f t="shared" si="149"/>
        <v>0</v>
      </c>
      <c r="BB97" s="104">
        <f t="shared" si="150"/>
        <v>0</v>
      </c>
      <c r="BC97" s="104">
        <f t="shared" si="151"/>
        <v>0</v>
      </c>
      <c r="BD97" s="104">
        <f t="shared" si="152"/>
        <v>0</v>
      </c>
      <c r="BE97" s="104">
        <f t="shared" si="153"/>
        <v>0</v>
      </c>
      <c r="BF97" s="104">
        <f t="shared" si="154"/>
        <v>0</v>
      </c>
      <c r="BG97" s="104">
        <f t="shared" si="155"/>
        <v>3.1172222222222223</v>
      </c>
      <c r="BH97" s="104">
        <f t="shared" si="156"/>
        <v>0</v>
      </c>
      <c r="BI97" s="104">
        <f t="shared" si="157"/>
        <v>0</v>
      </c>
      <c r="BJ97" s="104">
        <f t="shared" si="158"/>
        <v>0</v>
      </c>
      <c r="BK97" s="104">
        <f t="shared" si="159"/>
        <v>0</v>
      </c>
      <c r="BL97" s="104">
        <f t="shared" si="160"/>
        <v>0</v>
      </c>
      <c r="BM97" s="104">
        <f t="shared" si="161"/>
        <v>0</v>
      </c>
      <c r="BN97" s="104">
        <f t="shared" si="162"/>
        <v>0</v>
      </c>
      <c r="BO97" s="104">
        <f t="shared" si="163"/>
        <v>0</v>
      </c>
      <c r="BP97" s="104">
        <f t="shared" si="164"/>
        <v>0</v>
      </c>
      <c r="BQ97" s="104">
        <f t="shared" si="165"/>
        <v>0</v>
      </c>
      <c r="BR97" s="104">
        <f t="shared" si="166"/>
        <v>0</v>
      </c>
      <c r="BS97" s="105">
        <f t="shared" si="167"/>
        <v>0</v>
      </c>
      <c r="BT97" s="83">
        <f t="shared" si="173"/>
        <v>3.1172222222222223</v>
      </c>
      <c r="BU97" s="84">
        <f t="shared" si="173"/>
        <v>0</v>
      </c>
      <c r="BV97" s="84">
        <f t="shared" si="173"/>
        <v>0</v>
      </c>
      <c r="BW97" s="84">
        <f t="shared" si="173"/>
        <v>0</v>
      </c>
      <c r="BX97" s="84">
        <f t="shared" si="173"/>
        <v>0</v>
      </c>
      <c r="BY97" s="84">
        <f t="shared" si="173"/>
        <v>0</v>
      </c>
      <c r="BZ97" s="84">
        <f t="shared" si="173"/>
        <v>0</v>
      </c>
      <c r="CA97" s="84">
        <f t="shared" si="173"/>
        <v>0</v>
      </c>
      <c r="CB97" s="84">
        <f t="shared" si="173"/>
        <v>0</v>
      </c>
      <c r="CC97" s="85">
        <f t="shared" si="173"/>
        <v>0</v>
      </c>
      <c r="CD97" s="277" t="str">
        <f t="shared" si="168"/>
        <v>NO!</v>
      </c>
      <c r="CF97" s="278" t="str">
        <f t="shared" si="169"/>
        <v>Under 1400 - 1</v>
      </c>
    </row>
    <row r="98" spans="1:84">
      <c r="A98" s="29">
        <f t="shared" si="128"/>
        <v>89</v>
      </c>
      <c r="B98" s="496" t="s">
        <v>334</v>
      </c>
      <c r="C98" s="30" t="str">
        <f>VLOOKUP(E98,Fasce!$A$3:$B$8,2)</f>
        <v>Under 1400</v>
      </c>
      <c r="D98" s="158">
        <f>IF(C98="--","",COUNTIF($C$10:$C98,C98))</f>
        <v>26</v>
      </c>
      <c r="E98" s="4">
        <f>VLOOKUP(B98,Anagrafica!$B$3:$D$94,3,FALSE)</f>
        <v>1399</v>
      </c>
      <c r="F98" s="361">
        <f t="shared" si="129"/>
        <v>2.6853125000000002</v>
      </c>
      <c r="G98" s="268"/>
      <c r="H98" s="265"/>
      <c r="I98" s="265"/>
      <c r="J98" s="265"/>
      <c r="K98" s="265"/>
      <c r="L98" s="265"/>
      <c r="M98" s="265"/>
      <c r="N98" s="265"/>
      <c r="O98" s="265"/>
      <c r="P98" s="359"/>
      <c r="Q98" s="266"/>
      <c r="R98" s="265"/>
      <c r="S98" s="265"/>
      <c r="T98" s="265">
        <v>2.6853125000000002</v>
      </c>
      <c r="U98" s="265"/>
      <c r="V98" s="265"/>
      <c r="W98" s="265"/>
      <c r="X98" s="265"/>
      <c r="Y98" s="265"/>
      <c r="Z98" s="269"/>
      <c r="AA98" s="365">
        <f t="shared" si="130"/>
        <v>2.6853125000000002</v>
      </c>
      <c r="AB98" s="366">
        <f t="shared" si="131"/>
        <v>0</v>
      </c>
      <c r="AC98" s="367">
        <f t="shared" si="132"/>
        <v>2.6853125000000002</v>
      </c>
      <c r="AD98" s="169">
        <f t="shared" si="133"/>
        <v>1</v>
      </c>
      <c r="AE98" s="2"/>
      <c r="AF98" s="164">
        <f t="shared" si="134"/>
        <v>0</v>
      </c>
      <c r="AG98" s="164">
        <f t="shared" si="135"/>
        <v>2.6853125000000002</v>
      </c>
      <c r="AH98" s="166" t="str">
        <f t="shared" si="136"/>
        <v>NO!</v>
      </c>
      <c r="AI98" s="133">
        <f t="shared" si="137"/>
        <v>0</v>
      </c>
      <c r="AJ98" s="134">
        <f t="shared" si="138"/>
        <v>0</v>
      </c>
      <c r="AK98" s="134">
        <f t="shared" si="139"/>
        <v>0</v>
      </c>
      <c r="AL98" s="134">
        <f t="shared" si="140"/>
        <v>0</v>
      </c>
      <c r="AM98" s="134">
        <f t="shared" si="141"/>
        <v>0</v>
      </c>
      <c r="AN98" s="134">
        <f t="shared" si="142"/>
        <v>0</v>
      </c>
      <c r="AO98" s="134">
        <f t="shared" si="143"/>
        <v>0</v>
      </c>
      <c r="AP98" s="134">
        <f t="shared" si="144"/>
        <v>0</v>
      </c>
      <c r="AQ98" s="134">
        <f t="shared" si="145"/>
        <v>0</v>
      </c>
      <c r="AR98" s="135">
        <f t="shared" si="146"/>
        <v>0</v>
      </c>
      <c r="AS98" s="56">
        <f t="shared" si="172"/>
        <v>0</v>
      </c>
      <c r="AT98" s="57">
        <f t="shared" si="172"/>
        <v>0</v>
      </c>
      <c r="AU98" s="57">
        <f t="shared" si="172"/>
        <v>0</v>
      </c>
      <c r="AV98" s="57">
        <f t="shared" si="172"/>
        <v>0</v>
      </c>
      <c r="AW98" s="58">
        <f t="shared" si="172"/>
        <v>0</v>
      </c>
      <c r="AX98" s="276" t="str">
        <f t="shared" si="147"/>
        <v>NO!</v>
      </c>
      <c r="AZ98" s="93">
        <f t="shared" si="148"/>
        <v>0</v>
      </c>
      <c r="BA98" s="104">
        <f t="shared" si="149"/>
        <v>0</v>
      </c>
      <c r="BB98" s="104">
        <f t="shared" si="150"/>
        <v>0</v>
      </c>
      <c r="BC98" s="104">
        <f t="shared" si="151"/>
        <v>0</v>
      </c>
      <c r="BD98" s="104">
        <f t="shared" si="152"/>
        <v>0</v>
      </c>
      <c r="BE98" s="104">
        <f t="shared" si="153"/>
        <v>0</v>
      </c>
      <c r="BF98" s="104">
        <f t="shared" si="154"/>
        <v>0</v>
      </c>
      <c r="BG98" s="104">
        <f t="shared" si="155"/>
        <v>0</v>
      </c>
      <c r="BH98" s="104">
        <f t="shared" si="156"/>
        <v>0</v>
      </c>
      <c r="BI98" s="104">
        <f t="shared" si="157"/>
        <v>0</v>
      </c>
      <c r="BJ98" s="104">
        <f t="shared" si="158"/>
        <v>0</v>
      </c>
      <c r="BK98" s="104">
        <f t="shared" si="159"/>
        <v>0</v>
      </c>
      <c r="BL98" s="104">
        <f t="shared" si="160"/>
        <v>0</v>
      </c>
      <c r="BM98" s="104">
        <f t="shared" si="161"/>
        <v>2.6853125000000002</v>
      </c>
      <c r="BN98" s="104">
        <f t="shared" si="162"/>
        <v>0</v>
      </c>
      <c r="BO98" s="104">
        <f t="shared" si="163"/>
        <v>0</v>
      </c>
      <c r="BP98" s="104">
        <f t="shared" si="164"/>
        <v>0</v>
      </c>
      <c r="BQ98" s="104">
        <f t="shared" si="165"/>
        <v>0</v>
      </c>
      <c r="BR98" s="104">
        <f t="shared" si="166"/>
        <v>0</v>
      </c>
      <c r="BS98" s="105">
        <f t="shared" si="167"/>
        <v>0</v>
      </c>
      <c r="BT98" s="83">
        <f t="shared" si="173"/>
        <v>2.6853125000000002</v>
      </c>
      <c r="BU98" s="84">
        <f t="shared" si="173"/>
        <v>0</v>
      </c>
      <c r="BV98" s="84">
        <f t="shared" si="173"/>
        <v>0</v>
      </c>
      <c r="BW98" s="84">
        <f t="shared" si="173"/>
        <v>0</v>
      </c>
      <c r="BX98" s="84">
        <f t="shared" si="173"/>
        <v>0</v>
      </c>
      <c r="BY98" s="84">
        <f t="shared" si="173"/>
        <v>0</v>
      </c>
      <c r="BZ98" s="84">
        <f t="shared" si="173"/>
        <v>0</v>
      </c>
      <c r="CA98" s="84">
        <f t="shared" si="173"/>
        <v>0</v>
      </c>
      <c r="CB98" s="84">
        <f t="shared" si="173"/>
        <v>0</v>
      </c>
      <c r="CC98" s="85">
        <f t="shared" si="173"/>
        <v>0</v>
      </c>
      <c r="CD98" s="277" t="str">
        <f t="shared" si="168"/>
        <v>NO!</v>
      </c>
      <c r="CF98" s="278" t="str">
        <f t="shared" si="169"/>
        <v>Under 1400 - 1</v>
      </c>
    </row>
    <row r="99" spans="1:84" ht="13.5" thickBot="1">
      <c r="A99" s="29">
        <f t="shared" si="128"/>
        <v>90</v>
      </c>
      <c r="B99" s="496" t="s">
        <v>335</v>
      </c>
      <c r="C99" s="30" t="str">
        <f>VLOOKUP(E99,Fasce!$A$3:$B$8,2)</f>
        <v>Under 1400</v>
      </c>
      <c r="D99" s="158">
        <f>IF(C99="--","",COUNTIF($C$10:$C99,C99))</f>
        <v>27</v>
      </c>
      <c r="E99" s="4">
        <f>VLOOKUP(B99,Anagrafica!$B$3:$D$94,3,FALSE)</f>
        <v>1399</v>
      </c>
      <c r="F99" s="361">
        <f t="shared" si="129"/>
        <v>0.43364197530864196</v>
      </c>
      <c r="G99" s="390"/>
      <c r="H99" s="265"/>
      <c r="I99" s="265"/>
      <c r="J99" s="265"/>
      <c r="K99" s="265"/>
      <c r="L99" s="265"/>
      <c r="M99" s="265"/>
      <c r="N99" s="265"/>
      <c r="O99" s="265"/>
      <c r="P99" s="359"/>
      <c r="Q99" s="266"/>
      <c r="R99" s="265"/>
      <c r="S99" s="265"/>
      <c r="T99" s="265"/>
      <c r="U99" s="265">
        <v>0.125</v>
      </c>
      <c r="V99" s="265"/>
      <c r="W99" s="265">
        <v>0.15432098765432098</v>
      </c>
      <c r="X99" s="265"/>
      <c r="Y99" s="265"/>
      <c r="Z99" s="269">
        <v>0.15432098765432098</v>
      </c>
      <c r="AA99" s="365">
        <f t="shared" si="130"/>
        <v>0.43364197530864201</v>
      </c>
      <c r="AB99" s="366">
        <f t="shared" si="131"/>
        <v>0</v>
      </c>
      <c r="AC99" s="367">
        <f t="shared" si="132"/>
        <v>0.43364197530864196</v>
      </c>
      <c r="AD99" s="169">
        <f t="shared" si="133"/>
        <v>3</v>
      </c>
      <c r="AE99" s="2"/>
      <c r="AF99" s="164">
        <f t="shared" si="134"/>
        <v>0</v>
      </c>
      <c r="AG99" s="164">
        <f t="shared" si="135"/>
        <v>0.43364197530864196</v>
      </c>
      <c r="AH99" s="166" t="str">
        <f t="shared" si="136"/>
        <v>NO!</v>
      </c>
      <c r="AI99" s="133">
        <f t="shared" si="137"/>
        <v>0</v>
      </c>
      <c r="AJ99" s="134">
        <f t="shared" si="138"/>
        <v>0</v>
      </c>
      <c r="AK99" s="134">
        <f t="shared" si="139"/>
        <v>0</v>
      </c>
      <c r="AL99" s="134">
        <f t="shared" si="140"/>
        <v>0</v>
      </c>
      <c r="AM99" s="134">
        <f t="shared" si="141"/>
        <v>0</v>
      </c>
      <c r="AN99" s="134">
        <f t="shared" si="142"/>
        <v>0</v>
      </c>
      <c r="AO99" s="134">
        <f t="shared" si="143"/>
        <v>0</v>
      </c>
      <c r="AP99" s="134">
        <f t="shared" si="144"/>
        <v>0</v>
      </c>
      <c r="AQ99" s="134">
        <f t="shared" si="145"/>
        <v>0</v>
      </c>
      <c r="AR99" s="135">
        <f t="shared" si="146"/>
        <v>0</v>
      </c>
      <c r="AS99" s="56">
        <f t="shared" si="172"/>
        <v>0</v>
      </c>
      <c r="AT99" s="57">
        <f t="shared" si="172"/>
        <v>0</v>
      </c>
      <c r="AU99" s="57">
        <f t="shared" si="172"/>
        <v>0</v>
      </c>
      <c r="AV99" s="57">
        <f t="shared" si="172"/>
        <v>0</v>
      </c>
      <c r="AW99" s="58">
        <f t="shared" si="172"/>
        <v>0</v>
      </c>
      <c r="AX99" s="276" t="str">
        <f t="shared" si="147"/>
        <v>NO!</v>
      </c>
      <c r="AZ99" s="93">
        <f t="shared" si="148"/>
        <v>0</v>
      </c>
      <c r="BA99" s="104">
        <f t="shared" si="149"/>
        <v>0</v>
      </c>
      <c r="BB99" s="104">
        <f t="shared" si="150"/>
        <v>0</v>
      </c>
      <c r="BC99" s="104">
        <f t="shared" si="151"/>
        <v>0</v>
      </c>
      <c r="BD99" s="104">
        <f t="shared" si="152"/>
        <v>0</v>
      </c>
      <c r="BE99" s="104">
        <f t="shared" si="153"/>
        <v>0</v>
      </c>
      <c r="BF99" s="104">
        <f t="shared" si="154"/>
        <v>0</v>
      </c>
      <c r="BG99" s="104">
        <f t="shared" si="155"/>
        <v>0</v>
      </c>
      <c r="BH99" s="104">
        <f t="shared" si="156"/>
        <v>0</v>
      </c>
      <c r="BI99" s="104">
        <f t="shared" si="157"/>
        <v>0</v>
      </c>
      <c r="BJ99" s="104">
        <f t="shared" si="158"/>
        <v>0</v>
      </c>
      <c r="BK99" s="104">
        <f t="shared" si="159"/>
        <v>0</v>
      </c>
      <c r="BL99" s="104">
        <f t="shared" si="160"/>
        <v>0</v>
      </c>
      <c r="BM99" s="104">
        <f t="shared" si="161"/>
        <v>0</v>
      </c>
      <c r="BN99" s="104">
        <f t="shared" si="162"/>
        <v>0.125</v>
      </c>
      <c r="BO99" s="104">
        <f t="shared" si="163"/>
        <v>0</v>
      </c>
      <c r="BP99" s="104">
        <f t="shared" si="164"/>
        <v>0.15432098765432098</v>
      </c>
      <c r="BQ99" s="104">
        <f t="shared" si="165"/>
        <v>0</v>
      </c>
      <c r="BR99" s="104">
        <f t="shared" si="166"/>
        <v>0</v>
      </c>
      <c r="BS99" s="105">
        <f t="shared" si="167"/>
        <v>0.15432098765432098</v>
      </c>
      <c r="BT99" s="83">
        <f t="shared" si="173"/>
        <v>0.15432098765432098</v>
      </c>
      <c r="BU99" s="84">
        <f t="shared" si="173"/>
        <v>0.15432098765432098</v>
      </c>
      <c r="BV99" s="84">
        <f t="shared" si="173"/>
        <v>0.125</v>
      </c>
      <c r="BW99" s="84">
        <f t="shared" si="173"/>
        <v>0</v>
      </c>
      <c r="BX99" s="84">
        <f t="shared" si="173"/>
        <v>0</v>
      </c>
      <c r="BY99" s="84">
        <f t="shared" si="173"/>
        <v>0</v>
      </c>
      <c r="BZ99" s="84">
        <f t="shared" si="173"/>
        <v>0</v>
      </c>
      <c r="CA99" s="84">
        <f t="shared" si="173"/>
        <v>0</v>
      </c>
      <c r="CB99" s="84">
        <f t="shared" si="173"/>
        <v>0</v>
      </c>
      <c r="CC99" s="85">
        <f t="shared" si="173"/>
        <v>0</v>
      </c>
      <c r="CD99" s="277" t="str">
        <f t="shared" si="168"/>
        <v>NO!</v>
      </c>
      <c r="CF99" s="278" t="str">
        <f t="shared" si="169"/>
        <v>Under 1400 - 3</v>
      </c>
    </row>
    <row r="100" spans="1:84" ht="13.5" thickBot="1">
      <c r="A100" s="8"/>
      <c r="B100" s="9" t="s">
        <v>1</v>
      </c>
      <c r="C100" s="10"/>
      <c r="D100" s="10"/>
      <c r="E100" s="11"/>
      <c r="F100" s="6"/>
      <c r="G100" s="21">
        <f t="shared" ref="G100:Z100" si="174">COUNTA(G10:G99)</f>
        <v>10</v>
      </c>
      <c r="H100" s="22">
        <f t="shared" si="174"/>
        <v>18</v>
      </c>
      <c r="I100" s="22">
        <f t="shared" si="174"/>
        <v>26</v>
      </c>
      <c r="J100" s="22">
        <f t="shared" si="174"/>
        <v>13</v>
      </c>
      <c r="K100" s="22">
        <f t="shared" si="174"/>
        <v>18</v>
      </c>
      <c r="L100" s="22">
        <f t="shared" si="174"/>
        <v>17</v>
      </c>
      <c r="M100" s="23">
        <f t="shared" si="174"/>
        <v>18</v>
      </c>
      <c r="N100" s="22">
        <f t="shared" si="174"/>
        <v>12</v>
      </c>
      <c r="O100" s="22">
        <f t="shared" si="174"/>
        <v>15</v>
      </c>
      <c r="P100" s="48">
        <f t="shared" si="174"/>
        <v>14</v>
      </c>
      <c r="Q100" s="49">
        <f t="shared" si="174"/>
        <v>16</v>
      </c>
      <c r="R100" s="22">
        <f t="shared" si="174"/>
        <v>19</v>
      </c>
      <c r="S100" s="22">
        <f t="shared" si="174"/>
        <v>16</v>
      </c>
      <c r="T100" s="22">
        <f t="shared" si="174"/>
        <v>16</v>
      </c>
      <c r="U100" s="22">
        <f t="shared" si="174"/>
        <v>22</v>
      </c>
      <c r="V100" s="22">
        <f t="shared" si="174"/>
        <v>16</v>
      </c>
      <c r="W100" s="22">
        <f t="shared" si="174"/>
        <v>20</v>
      </c>
      <c r="X100" s="22">
        <f t="shared" si="174"/>
        <v>24</v>
      </c>
      <c r="Y100" s="23">
        <f t="shared" si="174"/>
        <v>25</v>
      </c>
      <c r="Z100" s="28">
        <f t="shared" si="174"/>
        <v>18</v>
      </c>
      <c r="AA100" s="59"/>
      <c r="AB100" s="60"/>
      <c r="AC100" s="61"/>
      <c r="AD100" s="61"/>
      <c r="AE100" s="2"/>
      <c r="AF100" s="62"/>
      <c r="AG100" s="62"/>
      <c r="AH100" s="63"/>
      <c r="AI100" s="114">
        <f t="shared" ref="AI100" si="175">G100</f>
        <v>10</v>
      </c>
      <c r="AJ100" s="115">
        <f t="shared" ref="AJ100" si="176">H100</f>
        <v>18</v>
      </c>
      <c r="AK100" s="115">
        <f t="shared" ref="AK100" si="177">I100</f>
        <v>26</v>
      </c>
      <c r="AL100" s="115">
        <f t="shared" ref="AL100" si="178">J100</f>
        <v>13</v>
      </c>
      <c r="AM100" s="115">
        <f t="shared" ref="AM100" si="179">K100</f>
        <v>18</v>
      </c>
      <c r="AN100" s="115">
        <f t="shared" ref="AN100" si="180">L100</f>
        <v>17</v>
      </c>
      <c r="AO100" s="115">
        <f t="shared" ref="AO100" si="181">M100</f>
        <v>18</v>
      </c>
      <c r="AP100" s="115">
        <f t="shared" ref="AP100" si="182">N100</f>
        <v>12</v>
      </c>
      <c r="AQ100" s="115">
        <f t="shared" ref="AQ100" si="183">O100</f>
        <v>15</v>
      </c>
      <c r="AR100" s="116">
        <f t="shared" ref="AR100" si="184">P100</f>
        <v>14</v>
      </c>
      <c r="AS100" s="64"/>
      <c r="AT100" s="65"/>
      <c r="AU100" s="65"/>
      <c r="AV100" s="65"/>
      <c r="AW100" s="66"/>
      <c r="AX100" s="67"/>
      <c r="AZ100" s="96">
        <f t="shared" ref="AZ100" si="185">G100</f>
        <v>10</v>
      </c>
      <c r="BA100" s="106">
        <f t="shared" ref="BA100" si="186">H100</f>
        <v>18</v>
      </c>
      <c r="BB100" s="106">
        <f t="shared" ref="BB100" si="187">I100</f>
        <v>26</v>
      </c>
      <c r="BC100" s="106">
        <f t="shared" ref="BC100" si="188">J100</f>
        <v>13</v>
      </c>
      <c r="BD100" s="106">
        <f t="shared" ref="BD100" si="189">K100</f>
        <v>18</v>
      </c>
      <c r="BE100" s="106">
        <f t="shared" ref="BE100" si="190">L100</f>
        <v>17</v>
      </c>
      <c r="BF100" s="106">
        <f t="shared" ref="BF100" si="191">M100</f>
        <v>18</v>
      </c>
      <c r="BG100" s="106">
        <f t="shared" ref="BG100" si="192">N100</f>
        <v>12</v>
      </c>
      <c r="BH100" s="106">
        <f t="shared" ref="BH100" si="193">O100</f>
        <v>15</v>
      </c>
      <c r="BI100" s="106">
        <f t="shared" ref="BI100" si="194">P100</f>
        <v>14</v>
      </c>
      <c r="BJ100" s="106">
        <f t="shared" ref="BJ100" si="195">Q100</f>
        <v>16</v>
      </c>
      <c r="BK100" s="106">
        <f t="shared" ref="BK100" si="196">R100</f>
        <v>19</v>
      </c>
      <c r="BL100" s="106">
        <f t="shared" ref="BL100" si="197">S100</f>
        <v>16</v>
      </c>
      <c r="BM100" s="106">
        <f t="shared" ref="BM100" si="198">T100</f>
        <v>16</v>
      </c>
      <c r="BN100" s="106">
        <f t="shared" ref="BN100" si="199">U100</f>
        <v>22</v>
      </c>
      <c r="BO100" s="106">
        <f t="shared" ref="BO100" si="200">V100</f>
        <v>16</v>
      </c>
      <c r="BP100" s="106">
        <f t="shared" ref="BP100" si="201">W100</f>
        <v>20</v>
      </c>
      <c r="BQ100" s="106">
        <f t="shared" ref="BQ100" si="202">X100</f>
        <v>24</v>
      </c>
      <c r="BR100" s="106">
        <f t="shared" ref="BR100" si="203">Y100</f>
        <v>25</v>
      </c>
      <c r="BS100" s="107">
        <f t="shared" ref="BS100" si="204">Z100</f>
        <v>18</v>
      </c>
      <c r="BT100" s="64"/>
      <c r="BU100" s="65"/>
      <c r="BV100" s="65"/>
      <c r="BW100" s="65"/>
      <c r="BX100" s="65"/>
      <c r="BY100" s="65"/>
      <c r="BZ100" s="65"/>
      <c r="CA100" s="65"/>
      <c r="CB100" s="65"/>
      <c r="CC100" s="66"/>
      <c r="CD100" s="67"/>
      <c r="CF100" s="94"/>
    </row>
    <row r="101" spans="1:84">
      <c r="A101" s="12"/>
      <c r="B101" s="16" t="s">
        <v>11</v>
      </c>
      <c r="C101" s="17"/>
      <c r="D101" s="17"/>
      <c r="E101" s="17"/>
      <c r="F101" s="18">
        <f>SUM(G100:Z100)/F102</f>
        <v>17.649999999999999</v>
      </c>
      <c r="AD101"/>
      <c r="AE101" s="94"/>
      <c r="AF101" s="94"/>
      <c r="AG101" s="167"/>
      <c r="AH101" s="117">
        <f t="shared" ref="AH101:AQ101" si="205">COUNTIF(AI10:AI99,"&gt;0")</f>
        <v>10</v>
      </c>
      <c r="AI101" s="118">
        <f t="shared" si="205"/>
        <v>18</v>
      </c>
      <c r="AJ101" s="118">
        <f t="shared" si="205"/>
        <v>26</v>
      </c>
      <c r="AK101" s="118">
        <f t="shared" si="205"/>
        <v>13</v>
      </c>
      <c r="AL101" s="118">
        <f t="shared" si="205"/>
        <v>18</v>
      </c>
      <c r="AM101" s="118">
        <f t="shared" si="205"/>
        <v>17</v>
      </c>
      <c r="AN101" s="118">
        <f t="shared" si="205"/>
        <v>18</v>
      </c>
      <c r="AO101" s="118">
        <f t="shared" si="205"/>
        <v>12</v>
      </c>
      <c r="AP101" s="118">
        <f t="shared" si="205"/>
        <v>15</v>
      </c>
      <c r="AQ101" s="119">
        <f t="shared" si="205"/>
        <v>14</v>
      </c>
      <c r="AR101" s="95"/>
      <c r="AS101" s="24"/>
      <c r="AT101" s="24"/>
      <c r="AU101" s="24"/>
      <c r="AV101" s="24"/>
      <c r="AW101" s="94"/>
      <c r="AY101" s="108">
        <f t="shared" ref="AY101:BR101" si="206">COUNTIF(AZ10:AZ99,"&gt;0")</f>
        <v>10</v>
      </c>
      <c r="AZ101" s="109">
        <f t="shared" si="206"/>
        <v>18</v>
      </c>
      <c r="BA101" s="109">
        <f t="shared" si="206"/>
        <v>26</v>
      </c>
      <c r="BB101" s="109">
        <f t="shared" si="206"/>
        <v>13</v>
      </c>
      <c r="BC101" s="109">
        <f t="shared" si="206"/>
        <v>18</v>
      </c>
      <c r="BD101" s="109">
        <f t="shared" si="206"/>
        <v>17</v>
      </c>
      <c r="BE101" s="109">
        <f t="shared" si="206"/>
        <v>18</v>
      </c>
      <c r="BF101" s="109">
        <f t="shared" si="206"/>
        <v>12</v>
      </c>
      <c r="BG101" s="109">
        <f t="shared" si="206"/>
        <v>15</v>
      </c>
      <c r="BH101" s="109">
        <f t="shared" si="206"/>
        <v>14</v>
      </c>
      <c r="BI101" s="109">
        <f t="shared" si="206"/>
        <v>16</v>
      </c>
      <c r="BJ101" s="109">
        <f t="shared" si="206"/>
        <v>19</v>
      </c>
      <c r="BK101" s="109">
        <f t="shared" si="206"/>
        <v>16</v>
      </c>
      <c r="BL101" s="109">
        <f t="shared" si="206"/>
        <v>16</v>
      </c>
      <c r="BM101" s="109">
        <f t="shared" si="206"/>
        <v>22</v>
      </c>
      <c r="BN101" s="109">
        <f t="shared" si="206"/>
        <v>16</v>
      </c>
      <c r="BO101" s="109">
        <f t="shared" si="206"/>
        <v>20</v>
      </c>
      <c r="BP101" s="109">
        <f t="shared" si="206"/>
        <v>24</v>
      </c>
      <c r="BQ101" s="109">
        <f t="shared" si="206"/>
        <v>25</v>
      </c>
      <c r="BR101" s="110">
        <f t="shared" si="206"/>
        <v>18</v>
      </c>
      <c r="BS101" s="97"/>
      <c r="BT101" s="98"/>
      <c r="BU101" s="98"/>
      <c r="BV101" s="98"/>
      <c r="BW101" s="98"/>
      <c r="BX101" s="98"/>
      <c r="BY101" s="98"/>
      <c r="BZ101" s="98"/>
      <c r="CA101" s="98"/>
      <c r="CB101" s="98"/>
      <c r="CC101" s="94"/>
    </row>
    <row r="102" spans="1:84" ht="13.5" thickBot="1">
      <c r="B102" s="13" t="s">
        <v>13</v>
      </c>
      <c r="C102" s="14"/>
      <c r="D102" s="14"/>
      <c r="E102" s="14"/>
      <c r="F102" s="15">
        <f>COUNTIF(G100:Z100,"&lt;&gt;0")</f>
        <v>20</v>
      </c>
      <c r="AD102" s="469"/>
      <c r="AG102" s="168"/>
      <c r="AH102" s="111" t="b">
        <f t="shared" ref="AH102:AQ102" si="207">AI100=AH101</f>
        <v>1</v>
      </c>
      <c r="AI102" s="112" t="b">
        <f t="shared" si="207"/>
        <v>1</v>
      </c>
      <c r="AJ102" s="112" t="b">
        <f t="shared" si="207"/>
        <v>1</v>
      </c>
      <c r="AK102" s="112" t="b">
        <f t="shared" si="207"/>
        <v>1</v>
      </c>
      <c r="AL102" s="112" t="b">
        <f t="shared" si="207"/>
        <v>1</v>
      </c>
      <c r="AM102" s="112" t="b">
        <f t="shared" si="207"/>
        <v>1</v>
      </c>
      <c r="AN102" s="112" t="b">
        <f t="shared" si="207"/>
        <v>1</v>
      </c>
      <c r="AO102" s="112" t="b">
        <f t="shared" si="207"/>
        <v>1</v>
      </c>
      <c r="AP102" s="112" t="b">
        <f t="shared" si="207"/>
        <v>1</v>
      </c>
      <c r="AQ102" s="113" t="b">
        <f t="shared" si="207"/>
        <v>1</v>
      </c>
      <c r="AR102" s="19"/>
      <c r="AS102" s="7"/>
      <c r="AT102" s="7"/>
      <c r="AU102" s="7"/>
      <c r="AV102" s="7"/>
      <c r="AY102" s="111" t="b">
        <f t="shared" ref="AY102:BR102" si="208">AZ100=AY101</f>
        <v>1</v>
      </c>
      <c r="AZ102" s="112" t="b">
        <f t="shared" si="208"/>
        <v>1</v>
      </c>
      <c r="BA102" s="112" t="b">
        <f t="shared" si="208"/>
        <v>1</v>
      </c>
      <c r="BB102" s="112" t="b">
        <f t="shared" si="208"/>
        <v>1</v>
      </c>
      <c r="BC102" s="112" t="b">
        <f t="shared" si="208"/>
        <v>1</v>
      </c>
      <c r="BD102" s="112" t="b">
        <f t="shared" si="208"/>
        <v>1</v>
      </c>
      <c r="BE102" s="112" t="b">
        <f t="shared" si="208"/>
        <v>1</v>
      </c>
      <c r="BF102" s="112" t="b">
        <f t="shared" si="208"/>
        <v>1</v>
      </c>
      <c r="BG102" s="112" t="b">
        <f t="shared" si="208"/>
        <v>1</v>
      </c>
      <c r="BH102" s="112" t="b">
        <f t="shared" si="208"/>
        <v>1</v>
      </c>
      <c r="BI102" s="112" t="b">
        <f t="shared" si="208"/>
        <v>1</v>
      </c>
      <c r="BJ102" s="112" t="b">
        <f t="shared" si="208"/>
        <v>1</v>
      </c>
      <c r="BK102" s="112" t="b">
        <f t="shared" si="208"/>
        <v>1</v>
      </c>
      <c r="BL102" s="112" t="b">
        <f t="shared" si="208"/>
        <v>1</v>
      </c>
      <c r="BM102" s="112" t="b">
        <f t="shared" si="208"/>
        <v>1</v>
      </c>
      <c r="BN102" s="112" t="b">
        <f t="shared" si="208"/>
        <v>1</v>
      </c>
      <c r="BO102" s="112" t="b">
        <f t="shared" si="208"/>
        <v>1</v>
      </c>
      <c r="BP102" s="112" t="b">
        <f t="shared" si="208"/>
        <v>1</v>
      </c>
      <c r="BQ102" s="112" t="b">
        <f t="shared" si="208"/>
        <v>1</v>
      </c>
      <c r="BR102" s="113" t="b">
        <f t="shared" si="208"/>
        <v>1</v>
      </c>
      <c r="BS102" s="20"/>
      <c r="BT102" s="1"/>
      <c r="BU102" s="1"/>
      <c r="BV102" s="1"/>
      <c r="BW102" s="1"/>
      <c r="BX102" s="1"/>
      <c r="BY102" s="1"/>
      <c r="BZ102" s="1"/>
      <c r="CA102" s="1"/>
      <c r="CB102" s="1"/>
    </row>
    <row r="103" spans="1:84" s="5" customFormat="1" ht="13.5" thickBot="1"/>
    <row r="104" spans="1:84" s="5" customFormat="1" ht="20.100000000000001" customHeight="1" thickBot="1">
      <c r="B104" s="153" t="s">
        <v>42</v>
      </c>
      <c r="C104" s="154"/>
    </row>
    <row r="105" spans="1:84" s="5" customFormat="1" ht="15" customHeight="1">
      <c r="B105" s="155" t="s">
        <v>21</v>
      </c>
      <c r="C105" s="247">
        <f>COUNTIF(C$10:C$99,$B105)</f>
        <v>5</v>
      </c>
    </row>
    <row r="106" spans="1:84" s="5" customFormat="1" ht="15" customHeight="1">
      <c r="B106" s="156" t="s">
        <v>119</v>
      </c>
      <c r="C106" s="244">
        <f>COUNTIF(C$10:C$99,$B106)</f>
        <v>22</v>
      </c>
    </row>
    <row r="107" spans="1:84" s="5" customFormat="1" ht="15" customHeight="1">
      <c r="B107" s="156" t="s">
        <v>118</v>
      </c>
      <c r="C107" s="244">
        <f>COUNTIF(C$10:C$99,$B107)</f>
        <v>24</v>
      </c>
    </row>
    <row r="108" spans="1:84" s="5" customFormat="1" ht="15" customHeight="1">
      <c r="B108" s="156" t="s">
        <v>117</v>
      </c>
      <c r="C108" s="244">
        <f>COUNTIF(C$10:C$99,$B108)</f>
        <v>12</v>
      </c>
    </row>
    <row r="109" spans="1:84" s="5" customFormat="1" ht="15" customHeight="1">
      <c r="B109" s="157" t="s">
        <v>116</v>
      </c>
      <c r="C109" s="245">
        <f>COUNTIF(C$10:C$99,$B109)</f>
        <v>27</v>
      </c>
    </row>
    <row r="110" spans="1:84" s="5" customFormat="1" ht="20.100000000000001" customHeight="1">
      <c r="B110" s="151" t="s">
        <v>43</v>
      </c>
      <c r="C110" s="248">
        <f>SUM(C105:C109)</f>
        <v>90</v>
      </c>
    </row>
    <row r="111" spans="1:84" s="5" customFormat="1" ht="20.100000000000001" customHeight="1">
      <c r="B111" s="151" t="s">
        <v>45</v>
      </c>
      <c r="C111" s="249">
        <f>COUNTIF($C$10:$C$99,"--")</f>
        <v>0</v>
      </c>
    </row>
    <row r="112" spans="1:84" s="5" customFormat="1" ht="20.100000000000001" customHeight="1" thickBot="1">
      <c r="B112" s="152" t="s">
        <v>44</v>
      </c>
      <c r="C112" s="246">
        <f>SUM(C110:C111)</f>
        <v>90</v>
      </c>
    </row>
    <row r="113" spans="2:3" s="5" customFormat="1" ht="13.5" thickBot="1">
      <c r="B113" s="43"/>
      <c r="C113" s="43"/>
    </row>
    <row r="114" spans="2:3" s="5" customFormat="1" ht="20.100000000000001" customHeight="1" thickBot="1">
      <c r="B114" s="153" t="s">
        <v>48</v>
      </c>
      <c r="C114" s="154"/>
    </row>
    <row r="115" spans="2:3" s="5" customFormat="1" ht="20.100000000000001" customHeight="1">
      <c r="B115" s="171" t="s">
        <v>108</v>
      </c>
      <c r="C115" s="172" t="s">
        <v>51</v>
      </c>
    </row>
    <row r="116" spans="2:3" s="5" customFormat="1" ht="15" customHeight="1">
      <c r="B116" s="173">
        <v>20</v>
      </c>
      <c r="C116" s="188">
        <f t="shared" ref="C116:C135" si="209">COUNTIF($AD$10:$AD$99,B116)</f>
        <v>0</v>
      </c>
    </row>
    <row r="117" spans="2:3" s="5" customFormat="1" ht="15" customHeight="1">
      <c r="B117" s="156">
        <f>+B116-1</f>
        <v>19</v>
      </c>
      <c r="C117" s="189">
        <f t="shared" si="209"/>
        <v>3</v>
      </c>
    </row>
    <row r="118" spans="2:3" s="5" customFormat="1" ht="15" customHeight="1">
      <c r="B118" s="156">
        <f t="shared" ref="B118:B135" si="210">+B117-1</f>
        <v>18</v>
      </c>
      <c r="C118" s="189">
        <f t="shared" si="209"/>
        <v>0</v>
      </c>
    </row>
    <row r="119" spans="2:3" s="5" customFormat="1" ht="15" customHeight="1">
      <c r="B119" s="156">
        <f t="shared" si="210"/>
        <v>17</v>
      </c>
      <c r="C119" s="189">
        <f t="shared" si="209"/>
        <v>0</v>
      </c>
    </row>
    <row r="120" spans="2:3" s="5" customFormat="1" ht="15" customHeight="1">
      <c r="B120" s="156">
        <f t="shared" si="210"/>
        <v>16</v>
      </c>
      <c r="C120" s="189">
        <f t="shared" si="209"/>
        <v>2</v>
      </c>
    </row>
    <row r="121" spans="2:3" s="5" customFormat="1" ht="15" customHeight="1">
      <c r="B121" s="156">
        <f t="shared" si="210"/>
        <v>15</v>
      </c>
      <c r="C121" s="189">
        <f t="shared" si="209"/>
        <v>2</v>
      </c>
    </row>
    <row r="122" spans="2:3" s="5" customFormat="1" ht="15" customHeight="1">
      <c r="B122" s="156">
        <f t="shared" si="210"/>
        <v>14</v>
      </c>
      <c r="C122" s="189">
        <f t="shared" si="209"/>
        <v>0</v>
      </c>
    </row>
    <row r="123" spans="2:3" s="5" customFormat="1" ht="15" customHeight="1">
      <c r="B123" s="156">
        <f t="shared" si="210"/>
        <v>13</v>
      </c>
      <c r="C123" s="189">
        <f t="shared" si="209"/>
        <v>1</v>
      </c>
    </row>
    <row r="124" spans="2:3" s="5" customFormat="1" ht="15" customHeight="1">
      <c r="B124" s="156">
        <f t="shared" si="210"/>
        <v>12</v>
      </c>
      <c r="C124" s="189">
        <f t="shared" si="209"/>
        <v>0</v>
      </c>
    </row>
    <row r="125" spans="2:3" s="5" customFormat="1" ht="15" customHeight="1">
      <c r="B125" s="156">
        <f t="shared" si="210"/>
        <v>11</v>
      </c>
      <c r="C125" s="189">
        <f t="shared" si="209"/>
        <v>3</v>
      </c>
    </row>
    <row r="126" spans="2:3" s="5" customFormat="1" ht="15" customHeight="1">
      <c r="B126" s="156">
        <f t="shared" si="210"/>
        <v>10</v>
      </c>
      <c r="C126" s="189">
        <f t="shared" si="209"/>
        <v>1</v>
      </c>
    </row>
    <row r="127" spans="2:3" s="5" customFormat="1" ht="15" customHeight="1">
      <c r="B127" s="156">
        <f t="shared" si="210"/>
        <v>9</v>
      </c>
      <c r="C127" s="189">
        <f t="shared" si="209"/>
        <v>2</v>
      </c>
    </row>
    <row r="128" spans="2:3" s="5" customFormat="1" ht="15" customHeight="1">
      <c r="B128" s="156">
        <f t="shared" si="210"/>
        <v>8</v>
      </c>
      <c r="C128" s="189">
        <f t="shared" si="209"/>
        <v>0</v>
      </c>
    </row>
    <row r="129" spans="2:30" s="5" customFormat="1" ht="15" customHeight="1">
      <c r="B129" s="156">
        <f t="shared" si="210"/>
        <v>7</v>
      </c>
      <c r="C129" s="189">
        <f t="shared" si="209"/>
        <v>1</v>
      </c>
    </row>
    <row r="130" spans="2:30" s="5" customFormat="1" ht="15" customHeight="1">
      <c r="B130" s="156">
        <f t="shared" si="210"/>
        <v>6</v>
      </c>
      <c r="C130" s="189">
        <f t="shared" si="209"/>
        <v>3</v>
      </c>
    </row>
    <row r="131" spans="2:30" s="5" customFormat="1" ht="15" customHeight="1">
      <c r="B131" s="156">
        <f t="shared" si="210"/>
        <v>5</v>
      </c>
      <c r="C131" s="189">
        <f t="shared" si="209"/>
        <v>4</v>
      </c>
    </row>
    <row r="132" spans="2:30" s="5" customFormat="1" ht="15" customHeight="1">
      <c r="B132" s="156">
        <f t="shared" si="210"/>
        <v>4</v>
      </c>
      <c r="C132" s="189">
        <f t="shared" si="209"/>
        <v>4</v>
      </c>
    </row>
    <row r="133" spans="2:30" s="5" customFormat="1" ht="15" customHeight="1">
      <c r="B133" s="156">
        <f t="shared" si="210"/>
        <v>3</v>
      </c>
      <c r="C133" s="189">
        <f t="shared" si="209"/>
        <v>10</v>
      </c>
    </row>
    <row r="134" spans="2:30" s="5" customFormat="1" ht="15" customHeight="1">
      <c r="B134" s="156">
        <f t="shared" si="210"/>
        <v>2</v>
      </c>
      <c r="C134" s="189">
        <f t="shared" si="209"/>
        <v>15</v>
      </c>
    </row>
    <row r="135" spans="2:30" s="5" customFormat="1" ht="15" customHeight="1">
      <c r="B135" s="157">
        <f t="shared" si="210"/>
        <v>1</v>
      </c>
      <c r="C135" s="190">
        <f t="shared" si="209"/>
        <v>39</v>
      </c>
    </row>
    <row r="136" spans="2:30" s="5" customFormat="1" ht="20.100000000000001" customHeight="1" thickBot="1">
      <c r="B136" s="203" t="s">
        <v>50</v>
      </c>
      <c r="C136" s="191">
        <f>SUM(C116:C135)</f>
        <v>90</v>
      </c>
    </row>
    <row r="137" spans="2:30" ht="20.100000000000001" customHeight="1" thickBot="1">
      <c r="B137" s="174" t="s">
        <v>49</v>
      </c>
      <c r="C137" s="170" t="b">
        <f>C136=C110</f>
        <v>1</v>
      </c>
    </row>
    <row r="138" spans="2:30" ht="13.5" thickBot="1">
      <c r="AB138"/>
      <c r="AC138"/>
      <c r="AD138"/>
    </row>
    <row r="139" spans="2:30" s="5" customFormat="1" ht="20.100000000000001" customHeight="1" thickBot="1">
      <c r="B139" s="184" t="s">
        <v>82</v>
      </c>
      <c r="C139" s="185"/>
      <c r="D139" s="193" t="s">
        <v>73</v>
      </c>
      <c r="E139" s="194"/>
      <c r="F139" s="195" t="s">
        <v>72</v>
      </c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7"/>
    </row>
    <row r="140" spans="2:30" s="5" customFormat="1" ht="20.100000000000001" customHeight="1" thickBot="1">
      <c r="B140" s="263" t="s">
        <v>85</v>
      </c>
      <c r="C140" s="264"/>
      <c r="D140" s="186">
        <v>5</v>
      </c>
      <c r="E140" s="187">
        <v>10</v>
      </c>
      <c r="F140" s="253">
        <v>1</v>
      </c>
      <c r="G140" s="254">
        <v>2</v>
      </c>
      <c r="H140" s="254">
        <v>3</v>
      </c>
      <c r="I140" s="254">
        <v>4</v>
      </c>
      <c r="J140" s="254">
        <v>5</v>
      </c>
      <c r="K140" s="254">
        <v>6</v>
      </c>
      <c r="L140" s="254">
        <v>7</v>
      </c>
      <c r="M140" s="254">
        <v>8</v>
      </c>
      <c r="N140" s="254">
        <v>9</v>
      </c>
      <c r="O140" s="254">
        <v>10</v>
      </c>
      <c r="P140" s="254">
        <v>11</v>
      </c>
      <c r="Q140" s="254">
        <v>12</v>
      </c>
      <c r="R140" s="254">
        <v>13</v>
      </c>
      <c r="S140" s="254">
        <v>14</v>
      </c>
      <c r="T140" s="254">
        <v>15</v>
      </c>
      <c r="U140" s="254">
        <v>16</v>
      </c>
      <c r="V140" s="254">
        <v>17</v>
      </c>
      <c r="W140" s="254">
        <v>18</v>
      </c>
      <c r="X140" s="254">
        <v>19</v>
      </c>
      <c r="Y140" s="254">
        <v>20</v>
      </c>
      <c r="Z140" s="198" t="s">
        <v>75</v>
      </c>
      <c r="AA140" s="205" t="s">
        <v>76</v>
      </c>
    </row>
    <row r="141" spans="2:30" s="5" customFormat="1" ht="15" customHeight="1">
      <c r="B141" s="173" t="s">
        <v>21</v>
      </c>
      <c r="C141" s="243">
        <f>COUNTIF(C$10:C$99,$B141)</f>
        <v>5</v>
      </c>
      <c r="D141" s="179">
        <f t="shared" ref="D141:D145" si="211">SUM(J141:Y141)</f>
        <v>0</v>
      </c>
      <c r="E141" s="188">
        <f t="shared" ref="E141:E145" si="212">SUM(O141:Y141)</f>
        <v>0</v>
      </c>
      <c r="F141" s="255">
        <f t="shared" ref="F141:O145" si="213">VLOOKUP($B141&amp;" - "&amp;F$140,$B$152:$C$251,2,FALSE)</f>
        <v>1</v>
      </c>
      <c r="G141" s="256">
        <f t="shared" si="213"/>
        <v>3</v>
      </c>
      <c r="H141" s="256">
        <f t="shared" si="213"/>
        <v>0</v>
      </c>
      <c r="I141" s="256">
        <f t="shared" si="213"/>
        <v>1</v>
      </c>
      <c r="J141" s="256">
        <f t="shared" si="213"/>
        <v>0</v>
      </c>
      <c r="K141" s="256">
        <f t="shared" si="213"/>
        <v>0</v>
      </c>
      <c r="L141" s="256">
        <f t="shared" si="213"/>
        <v>0</v>
      </c>
      <c r="M141" s="256">
        <f t="shared" si="213"/>
        <v>0</v>
      </c>
      <c r="N141" s="256">
        <f t="shared" si="213"/>
        <v>0</v>
      </c>
      <c r="O141" s="256">
        <f t="shared" si="213"/>
        <v>0</v>
      </c>
      <c r="P141" s="256">
        <f t="shared" ref="P141:Y145" si="214">VLOOKUP($B141&amp;" - "&amp;P$140,$B$152:$C$251,2,FALSE)</f>
        <v>0</v>
      </c>
      <c r="Q141" s="256">
        <f t="shared" si="214"/>
        <v>0</v>
      </c>
      <c r="R141" s="256">
        <f t="shared" si="214"/>
        <v>0</v>
      </c>
      <c r="S141" s="256">
        <f t="shared" si="214"/>
        <v>0</v>
      </c>
      <c r="T141" s="256">
        <f t="shared" si="214"/>
        <v>0</v>
      </c>
      <c r="U141" s="256">
        <f t="shared" si="214"/>
        <v>0</v>
      </c>
      <c r="V141" s="256">
        <f t="shared" si="214"/>
        <v>0</v>
      </c>
      <c r="W141" s="256">
        <f t="shared" si="214"/>
        <v>0</v>
      </c>
      <c r="X141" s="256">
        <f t="shared" si="214"/>
        <v>0</v>
      </c>
      <c r="Y141" s="256">
        <f t="shared" si="214"/>
        <v>0</v>
      </c>
      <c r="Z141" s="199">
        <f>SUM(F141:Y141)</f>
        <v>5</v>
      </c>
      <c r="AA141" s="202" t="b">
        <f t="shared" ref="AA141:AA146" si="215">Z141=C141</f>
        <v>1</v>
      </c>
    </row>
    <row r="142" spans="2:30" s="5" customFormat="1" ht="15" customHeight="1">
      <c r="B142" s="156" t="s">
        <v>119</v>
      </c>
      <c r="C142" s="244">
        <f>COUNTIF(C$10:C$99,$B142)</f>
        <v>22</v>
      </c>
      <c r="D142" s="180">
        <f t="shared" si="211"/>
        <v>7</v>
      </c>
      <c r="E142" s="189">
        <f t="shared" si="212"/>
        <v>5</v>
      </c>
      <c r="F142" s="257">
        <f t="shared" si="213"/>
        <v>8</v>
      </c>
      <c r="G142" s="258">
        <f t="shared" si="213"/>
        <v>2</v>
      </c>
      <c r="H142" s="258">
        <f t="shared" si="213"/>
        <v>5</v>
      </c>
      <c r="I142" s="258">
        <f t="shared" si="213"/>
        <v>0</v>
      </c>
      <c r="J142" s="258">
        <f t="shared" si="213"/>
        <v>0</v>
      </c>
      <c r="K142" s="258">
        <f t="shared" si="213"/>
        <v>1</v>
      </c>
      <c r="L142" s="258">
        <f t="shared" si="213"/>
        <v>0</v>
      </c>
      <c r="M142" s="258">
        <f t="shared" si="213"/>
        <v>0</v>
      </c>
      <c r="N142" s="258">
        <f t="shared" si="213"/>
        <v>1</v>
      </c>
      <c r="O142" s="258">
        <f t="shared" si="213"/>
        <v>0</v>
      </c>
      <c r="P142" s="258">
        <f t="shared" si="214"/>
        <v>1</v>
      </c>
      <c r="Q142" s="258">
        <f t="shared" si="214"/>
        <v>0</v>
      </c>
      <c r="R142" s="258">
        <f t="shared" si="214"/>
        <v>0</v>
      </c>
      <c r="S142" s="258">
        <f t="shared" si="214"/>
        <v>0</v>
      </c>
      <c r="T142" s="258">
        <f t="shared" si="214"/>
        <v>1</v>
      </c>
      <c r="U142" s="258">
        <f t="shared" si="214"/>
        <v>1</v>
      </c>
      <c r="V142" s="258">
        <f t="shared" si="214"/>
        <v>0</v>
      </c>
      <c r="W142" s="258">
        <f t="shared" si="214"/>
        <v>0</v>
      </c>
      <c r="X142" s="258">
        <f t="shared" si="214"/>
        <v>2</v>
      </c>
      <c r="Y142" s="258">
        <f t="shared" si="214"/>
        <v>0</v>
      </c>
      <c r="Z142" s="200">
        <f t="shared" ref="Z142:Z146" si="216">SUM(F142:Y142)</f>
        <v>22</v>
      </c>
      <c r="AA142" s="206" t="b">
        <f t="shared" si="215"/>
        <v>1</v>
      </c>
    </row>
    <row r="143" spans="2:30" s="5" customFormat="1" ht="15" customHeight="1">
      <c r="B143" s="156" t="s">
        <v>118</v>
      </c>
      <c r="C143" s="244">
        <f>COUNTIF(C$10:C$99,$B143)</f>
        <v>24</v>
      </c>
      <c r="D143" s="180">
        <f t="shared" si="211"/>
        <v>7</v>
      </c>
      <c r="E143" s="189">
        <f t="shared" si="212"/>
        <v>4</v>
      </c>
      <c r="F143" s="257">
        <f t="shared" si="213"/>
        <v>9</v>
      </c>
      <c r="G143" s="258">
        <f t="shared" si="213"/>
        <v>4</v>
      </c>
      <c r="H143" s="258">
        <f t="shared" si="213"/>
        <v>3</v>
      </c>
      <c r="I143" s="258">
        <f t="shared" si="213"/>
        <v>1</v>
      </c>
      <c r="J143" s="258">
        <f t="shared" si="213"/>
        <v>2</v>
      </c>
      <c r="K143" s="258">
        <f t="shared" si="213"/>
        <v>0</v>
      </c>
      <c r="L143" s="258">
        <f t="shared" si="213"/>
        <v>0</v>
      </c>
      <c r="M143" s="258">
        <f t="shared" si="213"/>
        <v>0</v>
      </c>
      <c r="N143" s="258">
        <f t="shared" si="213"/>
        <v>1</v>
      </c>
      <c r="O143" s="258">
        <f t="shared" si="213"/>
        <v>1</v>
      </c>
      <c r="P143" s="258">
        <f t="shared" si="214"/>
        <v>1</v>
      </c>
      <c r="Q143" s="258">
        <f t="shared" si="214"/>
        <v>0</v>
      </c>
      <c r="R143" s="258">
        <f t="shared" si="214"/>
        <v>1</v>
      </c>
      <c r="S143" s="258">
        <f t="shared" si="214"/>
        <v>0</v>
      </c>
      <c r="T143" s="258">
        <f t="shared" si="214"/>
        <v>0</v>
      </c>
      <c r="U143" s="258">
        <f t="shared" si="214"/>
        <v>1</v>
      </c>
      <c r="V143" s="258">
        <f t="shared" si="214"/>
        <v>0</v>
      </c>
      <c r="W143" s="258">
        <f t="shared" si="214"/>
        <v>0</v>
      </c>
      <c r="X143" s="258">
        <f t="shared" si="214"/>
        <v>0</v>
      </c>
      <c r="Y143" s="258">
        <f t="shared" si="214"/>
        <v>0</v>
      </c>
      <c r="Z143" s="200">
        <f t="shared" si="216"/>
        <v>24</v>
      </c>
      <c r="AA143" s="206" t="b">
        <f t="shared" si="215"/>
        <v>1</v>
      </c>
    </row>
    <row r="144" spans="2:30" s="5" customFormat="1" ht="15" customHeight="1">
      <c r="B144" s="156" t="s">
        <v>117</v>
      </c>
      <c r="C144" s="244">
        <f>COUNTIF(C$10:C$99,$B144)</f>
        <v>12</v>
      </c>
      <c r="D144" s="180">
        <f t="shared" si="211"/>
        <v>2</v>
      </c>
      <c r="E144" s="189">
        <f t="shared" si="212"/>
        <v>2</v>
      </c>
      <c r="F144" s="257">
        <f t="shared" si="213"/>
        <v>6</v>
      </c>
      <c r="G144" s="258">
        <f t="shared" si="213"/>
        <v>3</v>
      </c>
      <c r="H144" s="258">
        <f t="shared" si="213"/>
        <v>0</v>
      </c>
      <c r="I144" s="258">
        <f t="shared" si="213"/>
        <v>1</v>
      </c>
      <c r="J144" s="258">
        <f t="shared" si="213"/>
        <v>0</v>
      </c>
      <c r="K144" s="258">
        <f t="shared" si="213"/>
        <v>0</v>
      </c>
      <c r="L144" s="258">
        <f t="shared" si="213"/>
        <v>0</v>
      </c>
      <c r="M144" s="258">
        <f t="shared" si="213"/>
        <v>0</v>
      </c>
      <c r="N144" s="258">
        <f t="shared" si="213"/>
        <v>0</v>
      </c>
      <c r="O144" s="258">
        <f t="shared" si="213"/>
        <v>0</v>
      </c>
      <c r="P144" s="258">
        <f t="shared" si="214"/>
        <v>0</v>
      </c>
      <c r="Q144" s="258">
        <f t="shared" si="214"/>
        <v>0</v>
      </c>
      <c r="R144" s="258">
        <f t="shared" si="214"/>
        <v>0</v>
      </c>
      <c r="S144" s="258">
        <f t="shared" si="214"/>
        <v>0</v>
      </c>
      <c r="T144" s="258">
        <f t="shared" si="214"/>
        <v>1</v>
      </c>
      <c r="U144" s="258">
        <f t="shared" si="214"/>
        <v>0</v>
      </c>
      <c r="V144" s="258">
        <f t="shared" si="214"/>
        <v>0</v>
      </c>
      <c r="W144" s="258">
        <f t="shared" si="214"/>
        <v>0</v>
      </c>
      <c r="X144" s="258">
        <f t="shared" si="214"/>
        <v>1</v>
      </c>
      <c r="Y144" s="258">
        <f t="shared" si="214"/>
        <v>0</v>
      </c>
      <c r="Z144" s="200">
        <f t="shared" si="216"/>
        <v>12</v>
      </c>
      <c r="AA144" s="206" t="b">
        <f t="shared" si="215"/>
        <v>1</v>
      </c>
    </row>
    <row r="145" spans="2:30" s="5" customFormat="1" ht="15" customHeight="1">
      <c r="B145" s="157" t="s">
        <v>116</v>
      </c>
      <c r="C145" s="245">
        <f>COUNTIF(C$10:C$99,$B145)</f>
        <v>27</v>
      </c>
      <c r="D145" s="181">
        <f t="shared" si="211"/>
        <v>6</v>
      </c>
      <c r="E145" s="190">
        <f t="shared" si="212"/>
        <v>1</v>
      </c>
      <c r="F145" s="259">
        <f t="shared" si="213"/>
        <v>15</v>
      </c>
      <c r="G145" s="260">
        <f t="shared" si="213"/>
        <v>3</v>
      </c>
      <c r="H145" s="260">
        <f t="shared" si="213"/>
        <v>2</v>
      </c>
      <c r="I145" s="260">
        <f t="shared" si="213"/>
        <v>1</v>
      </c>
      <c r="J145" s="260">
        <f t="shared" si="213"/>
        <v>2</v>
      </c>
      <c r="K145" s="260">
        <f t="shared" si="213"/>
        <v>2</v>
      </c>
      <c r="L145" s="260">
        <f t="shared" si="213"/>
        <v>1</v>
      </c>
      <c r="M145" s="260">
        <f t="shared" si="213"/>
        <v>0</v>
      </c>
      <c r="N145" s="260">
        <f t="shared" si="213"/>
        <v>0</v>
      </c>
      <c r="O145" s="260">
        <f t="shared" si="213"/>
        <v>0</v>
      </c>
      <c r="P145" s="260">
        <f t="shared" si="214"/>
        <v>1</v>
      </c>
      <c r="Q145" s="260">
        <f t="shared" si="214"/>
        <v>0</v>
      </c>
      <c r="R145" s="260">
        <f t="shared" si="214"/>
        <v>0</v>
      </c>
      <c r="S145" s="260">
        <f t="shared" si="214"/>
        <v>0</v>
      </c>
      <c r="T145" s="260">
        <f t="shared" si="214"/>
        <v>0</v>
      </c>
      <c r="U145" s="260">
        <f t="shared" si="214"/>
        <v>0</v>
      </c>
      <c r="V145" s="260">
        <f t="shared" si="214"/>
        <v>0</v>
      </c>
      <c r="W145" s="260">
        <f t="shared" si="214"/>
        <v>0</v>
      </c>
      <c r="X145" s="260">
        <f t="shared" si="214"/>
        <v>0</v>
      </c>
      <c r="Y145" s="260">
        <f t="shared" si="214"/>
        <v>0</v>
      </c>
      <c r="Z145" s="201">
        <f t="shared" si="216"/>
        <v>27</v>
      </c>
      <c r="AA145" s="207" t="b">
        <f t="shared" si="215"/>
        <v>1</v>
      </c>
    </row>
    <row r="146" spans="2:30" s="5" customFormat="1" ht="20.100000000000001" customHeight="1" thickBot="1">
      <c r="B146" s="203" t="s">
        <v>43</v>
      </c>
      <c r="C146" s="246">
        <f t="shared" ref="C146:Y146" si="217">SUM(C141:C145)</f>
        <v>90</v>
      </c>
      <c r="D146" s="182">
        <f t="shared" si="217"/>
        <v>22</v>
      </c>
      <c r="E146" s="191">
        <f t="shared" si="217"/>
        <v>12</v>
      </c>
      <c r="F146" s="261">
        <f t="shared" si="217"/>
        <v>39</v>
      </c>
      <c r="G146" s="262">
        <f t="shared" si="217"/>
        <v>15</v>
      </c>
      <c r="H146" s="262">
        <f t="shared" si="217"/>
        <v>10</v>
      </c>
      <c r="I146" s="262">
        <f t="shared" si="217"/>
        <v>4</v>
      </c>
      <c r="J146" s="262">
        <f t="shared" si="217"/>
        <v>4</v>
      </c>
      <c r="K146" s="262">
        <f t="shared" si="217"/>
        <v>3</v>
      </c>
      <c r="L146" s="262">
        <f t="shared" si="217"/>
        <v>1</v>
      </c>
      <c r="M146" s="262">
        <f t="shared" si="217"/>
        <v>0</v>
      </c>
      <c r="N146" s="262">
        <f t="shared" si="217"/>
        <v>2</v>
      </c>
      <c r="O146" s="262">
        <f t="shared" si="217"/>
        <v>1</v>
      </c>
      <c r="P146" s="262">
        <f t="shared" si="217"/>
        <v>3</v>
      </c>
      <c r="Q146" s="262">
        <f t="shared" si="217"/>
        <v>0</v>
      </c>
      <c r="R146" s="262">
        <f t="shared" si="217"/>
        <v>1</v>
      </c>
      <c r="S146" s="262">
        <f t="shared" si="217"/>
        <v>0</v>
      </c>
      <c r="T146" s="262">
        <f t="shared" si="217"/>
        <v>2</v>
      </c>
      <c r="U146" s="262">
        <f t="shared" si="217"/>
        <v>2</v>
      </c>
      <c r="V146" s="262">
        <f t="shared" si="217"/>
        <v>0</v>
      </c>
      <c r="W146" s="262">
        <f t="shared" si="217"/>
        <v>0</v>
      </c>
      <c r="X146" s="262">
        <f t="shared" si="217"/>
        <v>3</v>
      </c>
      <c r="Y146" s="262">
        <f t="shared" si="217"/>
        <v>0</v>
      </c>
      <c r="Z146" s="204">
        <f t="shared" si="216"/>
        <v>90</v>
      </c>
      <c r="AA146" s="208" t="b">
        <f t="shared" si="215"/>
        <v>1</v>
      </c>
    </row>
    <row r="147" spans="2:30" ht="20.100000000000001" customHeight="1" thickBot="1">
      <c r="B147" s="174" t="s">
        <v>74</v>
      </c>
      <c r="C147" s="183" t="b">
        <f>C136=C146</f>
        <v>1</v>
      </c>
      <c r="D147" s="192"/>
      <c r="E147" s="170" t="b">
        <f>C146=Z146</f>
        <v>1</v>
      </c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2:30" ht="13.5" thickBot="1">
      <c r="AB148"/>
      <c r="AC148"/>
      <c r="AD148"/>
    </row>
    <row r="149" spans="2:30">
      <c r="B149" s="236" t="s">
        <v>83</v>
      </c>
      <c r="C149" s="237"/>
      <c r="AB149"/>
      <c r="AC149"/>
      <c r="AD149"/>
    </row>
    <row r="150" spans="2:30">
      <c r="B150" s="238" t="s">
        <v>84</v>
      </c>
      <c r="C150" s="239"/>
      <c r="AB150"/>
      <c r="AC150"/>
      <c r="AD150"/>
    </row>
    <row r="151" spans="2:30" ht="13.5" thickBot="1">
      <c r="B151" s="238" t="s">
        <v>85</v>
      </c>
      <c r="C151" s="239"/>
      <c r="AB151"/>
      <c r="AC151"/>
      <c r="AD151"/>
    </row>
    <row r="152" spans="2:30" ht="13.5" thickTop="1">
      <c r="B152" s="240" t="s">
        <v>145</v>
      </c>
      <c r="C152" s="250">
        <f t="shared" ref="C152:C183" si="218">COUNTIF($CF$10:$CF$99,B152)</f>
        <v>15</v>
      </c>
      <c r="AB152"/>
      <c r="AC152"/>
      <c r="AD152"/>
    </row>
    <row r="153" spans="2:30">
      <c r="B153" s="241" t="s">
        <v>146</v>
      </c>
      <c r="C153" s="251">
        <f t="shared" si="218"/>
        <v>3</v>
      </c>
      <c r="AB153"/>
      <c r="AC153"/>
      <c r="AD153"/>
    </row>
    <row r="154" spans="2:30">
      <c r="B154" s="241" t="s">
        <v>147</v>
      </c>
      <c r="C154" s="251">
        <f t="shared" si="218"/>
        <v>2</v>
      </c>
      <c r="AB154"/>
      <c r="AC154"/>
      <c r="AD154"/>
    </row>
    <row r="155" spans="2:30">
      <c r="B155" s="241" t="s">
        <v>148</v>
      </c>
      <c r="C155" s="251">
        <f t="shared" si="218"/>
        <v>1</v>
      </c>
    </row>
    <row r="156" spans="2:30">
      <c r="B156" s="241" t="s">
        <v>149</v>
      </c>
      <c r="C156" s="251">
        <f t="shared" si="218"/>
        <v>2</v>
      </c>
    </row>
    <row r="157" spans="2:30">
      <c r="B157" s="241" t="s">
        <v>150</v>
      </c>
      <c r="C157" s="251">
        <f t="shared" si="218"/>
        <v>2</v>
      </c>
    </row>
    <row r="158" spans="2:30">
      <c r="B158" s="241" t="s">
        <v>151</v>
      </c>
      <c r="C158" s="251">
        <f t="shared" si="218"/>
        <v>1</v>
      </c>
    </row>
    <row r="159" spans="2:30">
      <c r="B159" s="241" t="s">
        <v>152</v>
      </c>
      <c r="C159" s="251">
        <f t="shared" si="218"/>
        <v>0</v>
      </c>
    </row>
    <row r="160" spans="2:30">
      <c r="B160" s="241" t="s">
        <v>153</v>
      </c>
      <c r="C160" s="251">
        <f t="shared" si="218"/>
        <v>0</v>
      </c>
    </row>
    <row r="161" spans="2:3">
      <c r="B161" s="241" t="s">
        <v>154</v>
      </c>
      <c r="C161" s="251">
        <f t="shared" si="218"/>
        <v>0</v>
      </c>
    </row>
    <row r="162" spans="2:3">
      <c r="B162" s="241" t="s">
        <v>155</v>
      </c>
      <c r="C162" s="251">
        <f t="shared" si="218"/>
        <v>1</v>
      </c>
    </row>
    <row r="163" spans="2:3">
      <c r="B163" s="241" t="s">
        <v>156</v>
      </c>
      <c r="C163" s="251">
        <f t="shared" si="218"/>
        <v>0</v>
      </c>
    </row>
    <row r="164" spans="2:3">
      <c r="B164" s="241" t="s">
        <v>157</v>
      </c>
      <c r="C164" s="251">
        <f t="shared" si="218"/>
        <v>0</v>
      </c>
    </row>
    <row r="165" spans="2:3">
      <c r="B165" s="241" t="s">
        <v>158</v>
      </c>
      <c r="C165" s="251">
        <f t="shared" si="218"/>
        <v>0</v>
      </c>
    </row>
    <row r="166" spans="2:3">
      <c r="B166" s="241" t="s">
        <v>159</v>
      </c>
      <c r="C166" s="251">
        <f t="shared" si="218"/>
        <v>0</v>
      </c>
    </row>
    <row r="167" spans="2:3">
      <c r="B167" s="241" t="s">
        <v>160</v>
      </c>
      <c r="C167" s="251">
        <f t="shared" si="218"/>
        <v>0</v>
      </c>
    </row>
    <row r="168" spans="2:3">
      <c r="B168" s="241" t="s">
        <v>161</v>
      </c>
      <c r="C168" s="251">
        <f t="shared" si="218"/>
        <v>0</v>
      </c>
    </row>
    <row r="169" spans="2:3">
      <c r="B169" s="241" t="s">
        <v>162</v>
      </c>
      <c r="C169" s="251">
        <f t="shared" si="218"/>
        <v>0</v>
      </c>
    </row>
    <row r="170" spans="2:3">
      <c r="B170" s="241" t="s">
        <v>163</v>
      </c>
      <c r="C170" s="251">
        <f t="shared" si="218"/>
        <v>0</v>
      </c>
    </row>
    <row r="171" spans="2:3">
      <c r="B171" s="241" t="s">
        <v>164</v>
      </c>
      <c r="C171" s="251">
        <f t="shared" si="218"/>
        <v>0</v>
      </c>
    </row>
    <row r="172" spans="2:3">
      <c r="B172" s="241" t="s">
        <v>165</v>
      </c>
      <c r="C172" s="251">
        <f t="shared" si="218"/>
        <v>6</v>
      </c>
    </row>
    <row r="173" spans="2:3">
      <c r="B173" s="241" t="s">
        <v>166</v>
      </c>
      <c r="C173" s="251">
        <f t="shared" si="218"/>
        <v>3</v>
      </c>
    </row>
    <row r="174" spans="2:3">
      <c r="B174" s="241" t="s">
        <v>167</v>
      </c>
      <c r="C174" s="251">
        <f t="shared" si="218"/>
        <v>0</v>
      </c>
    </row>
    <row r="175" spans="2:3">
      <c r="B175" s="241" t="s">
        <v>168</v>
      </c>
      <c r="C175" s="251">
        <f t="shared" si="218"/>
        <v>1</v>
      </c>
    </row>
    <row r="176" spans="2:3">
      <c r="B176" s="241" t="s">
        <v>169</v>
      </c>
      <c r="C176" s="251">
        <f t="shared" si="218"/>
        <v>0</v>
      </c>
    </row>
    <row r="177" spans="2:3">
      <c r="B177" s="241" t="s">
        <v>170</v>
      </c>
      <c r="C177" s="251">
        <f t="shared" si="218"/>
        <v>0</v>
      </c>
    </row>
    <row r="178" spans="2:3">
      <c r="B178" s="241" t="s">
        <v>171</v>
      </c>
      <c r="C178" s="251">
        <f t="shared" si="218"/>
        <v>0</v>
      </c>
    </row>
    <row r="179" spans="2:3">
      <c r="B179" s="241" t="s">
        <v>172</v>
      </c>
      <c r="C179" s="251">
        <f t="shared" si="218"/>
        <v>0</v>
      </c>
    </row>
    <row r="180" spans="2:3">
      <c r="B180" s="241" t="s">
        <v>173</v>
      </c>
      <c r="C180" s="251">
        <f t="shared" si="218"/>
        <v>0</v>
      </c>
    </row>
    <row r="181" spans="2:3">
      <c r="B181" s="241" t="s">
        <v>174</v>
      </c>
      <c r="C181" s="251">
        <f t="shared" si="218"/>
        <v>0</v>
      </c>
    </row>
    <row r="182" spans="2:3">
      <c r="B182" s="241" t="s">
        <v>175</v>
      </c>
      <c r="C182" s="251">
        <f t="shared" si="218"/>
        <v>0</v>
      </c>
    </row>
    <row r="183" spans="2:3">
      <c r="B183" s="241" t="s">
        <v>176</v>
      </c>
      <c r="C183" s="251">
        <f t="shared" si="218"/>
        <v>0</v>
      </c>
    </row>
    <row r="184" spans="2:3">
      <c r="B184" s="241" t="s">
        <v>177</v>
      </c>
      <c r="C184" s="251">
        <f t="shared" ref="C184:C215" si="219">COUNTIF($CF$10:$CF$99,B184)</f>
        <v>0</v>
      </c>
    </row>
    <row r="185" spans="2:3">
      <c r="B185" s="241" t="s">
        <v>178</v>
      </c>
      <c r="C185" s="251">
        <f t="shared" si="219"/>
        <v>0</v>
      </c>
    </row>
    <row r="186" spans="2:3">
      <c r="B186" s="241" t="s">
        <v>179</v>
      </c>
      <c r="C186" s="251">
        <f t="shared" si="219"/>
        <v>1</v>
      </c>
    </row>
    <row r="187" spans="2:3">
      <c r="B187" s="241" t="s">
        <v>180</v>
      </c>
      <c r="C187" s="251">
        <f t="shared" si="219"/>
        <v>0</v>
      </c>
    </row>
    <row r="188" spans="2:3">
      <c r="B188" s="241" t="s">
        <v>181</v>
      </c>
      <c r="C188" s="251">
        <f t="shared" si="219"/>
        <v>0</v>
      </c>
    </row>
    <row r="189" spans="2:3">
      <c r="B189" s="241" t="s">
        <v>182</v>
      </c>
      <c r="C189" s="251">
        <f t="shared" si="219"/>
        <v>0</v>
      </c>
    </row>
    <row r="190" spans="2:3">
      <c r="B190" s="241" t="s">
        <v>183</v>
      </c>
      <c r="C190" s="251">
        <f t="shared" si="219"/>
        <v>1</v>
      </c>
    </row>
    <row r="191" spans="2:3">
      <c r="B191" s="241" t="s">
        <v>184</v>
      </c>
      <c r="C191" s="251">
        <f t="shared" si="219"/>
        <v>0</v>
      </c>
    </row>
    <row r="192" spans="2:3">
      <c r="B192" s="241" t="s">
        <v>185</v>
      </c>
      <c r="C192" s="251">
        <f t="shared" si="219"/>
        <v>9</v>
      </c>
    </row>
    <row r="193" spans="2:3">
      <c r="B193" s="241" t="s">
        <v>186</v>
      </c>
      <c r="C193" s="251">
        <f t="shared" si="219"/>
        <v>4</v>
      </c>
    </row>
    <row r="194" spans="2:3">
      <c r="B194" s="241" t="s">
        <v>187</v>
      </c>
      <c r="C194" s="251">
        <f t="shared" si="219"/>
        <v>3</v>
      </c>
    </row>
    <row r="195" spans="2:3">
      <c r="B195" s="241" t="s">
        <v>188</v>
      </c>
      <c r="C195" s="251">
        <f t="shared" si="219"/>
        <v>1</v>
      </c>
    </row>
    <row r="196" spans="2:3">
      <c r="B196" s="241" t="s">
        <v>189</v>
      </c>
      <c r="C196" s="251">
        <f t="shared" si="219"/>
        <v>2</v>
      </c>
    </row>
    <row r="197" spans="2:3">
      <c r="B197" s="241" t="s">
        <v>190</v>
      </c>
      <c r="C197" s="251">
        <f t="shared" si="219"/>
        <v>0</v>
      </c>
    </row>
    <row r="198" spans="2:3">
      <c r="B198" s="241" t="s">
        <v>191</v>
      </c>
      <c r="C198" s="251">
        <f t="shared" si="219"/>
        <v>0</v>
      </c>
    </row>
    <row r="199" spans="2:3">
      <c r="B199" s="241" t="s">
        <v>192</v>
      </c>
      <c r="C199" s="251">
        <f t="shared" si="219"/>
        <v>0</v>
      </c>
    </row>
    <row r="200" spans="2:3">
      <c r="B200" s="241" t="s">
        <v>193</v>
      </c>
      <c r="C200" s="251">
        <f t="shared" si="219"/>
        <v>1</v>
      </c>
    </row>
    <row r="201" spans="2:3">
      <c r="B201" s="241" t="s">
        <v>194</v>
      </c>
      <c r="C201" s="251">
        <f t="shared" si="219"/>
        <v>1</v>
      </c>
    </row>
    <row r="202" spans="2:3">
      <c r="B202" s="241" t="s">
        <v>195</v>
      </c>
      <c r="C202" s="251">
        <f t="shared" si="219"/>
        <v>1</v>
      </c>
    </row>
    <row r="203" spans="2:3">
      <c r="B203" s="241" t="s">
        <v>196</v>
      </c>
      <c r="C203" s="251">
        <f t="shared" si="219"/>
        <v>0</v>
      </c>
    </row>
    <row r="204" spans="2:3">
      <c r="B204" s="241" t="s">
        <v>197</v>
      </c>
      <c r="C204" s="251">
        <f t="shared" si="219"/>
        <v>1</v>
      </c>
    </row>
    <row r="205" spans="2:3">
      <c r="B205" s="241" t="s">
        <v>198</v>
      </c>
      <c r="C205" s="251">
        <f t="shared" si="219"/>
        <v>0</v>
      </c>
    </row>
    <row r="206" spans="2:3">
      <c r="B206" s="241" t="s">
        <v>199</v>
      </c>
      <c r="C206" s="251">
        <f t="shared" si="219"/>
        <v>0</v>
      </c>
    </row>
    <row r="207" spans="2:3">
      <c r="B207" s="241" t="s">
        <v>200</v>
      </c>
      <c r="C207" s="251">
        <f t="shared" si="219"/>
        <v>1</v>
      </c>
    </row>
    <row r="208" spans="2:3">
      <c r="B208" s="241" t="s">
        <v>201</v>
      </c>
      <c r="C208" s="251">
        <f t="shared" si="219"/>
        <v>0</v>
      </c>
    </row>
    <row r="209" spans="2:3">
      <c r="B209" s="241" t="s">
        <v>202</v>
      </c>
      <c r="C209" s="251">
        <f t="shared" si="219"/>
        <v>0</v>
      </c>
    </row>
    <row r="210" spans="2:3">
      <c r="B210" s="241" t="s">
        <v>203</v>
      </c>
      <c r="C210" s="251">
        <f t="shared" si="219"/>
        <v>0</v>
      </c>
    </row>
    <row r="211" spans="2:3">
      <c r="B211" s="241" t="s">
        <v>204</v>
      </c>
      <c r="C211" s="251">
        <f t="shared" si="219"/>
        <v>0</v>
      </c>
    </row>
    <row r="212" spans="2:3">
      <c r="B212" s="241" t="s">
        <v>205</v>
      </c>
      <c r="C212" s="251">
        <f t="shared" si="219"/>
        <v>8</v>
      </c>
    </row>
    <row r="213" spans="2:3">
      <c r="B213" s="241" t="s">
        <v>206</v>
      </c>
      <c r="C213" s="251">
        <f t="shared" si="219"/>
        <v>2</v>
      </c>
    </row>
    <row r="214" spans="2:3">
      <c r="B214" s="241" t="s">
        <v>207</v>
      </c>
      <c r="C214" s="251">
        <f t="shared" si="219"/>
        <v>5</v>
      </c>
    </row>
    <row r="215" spans="2:3">
      <c r="B215" s="241" t="s">
        <v>208</v>
      </c>
      <c r="C215" s="251">
        <f t="shared" si="219"/>
        <v>0</v>
      </c>
    </row>
    <row r="216" spans="2:3">
      <c r="B216" s="241" t="s">
        <v>209</v>
      </c>
      <c r="C216" s="251">
        <f t="shared" ref="C216:C247" si="220">COUNTIF($CF$10:$CF$99,B216)</f>
        <v>0</v>
      </c>
    </row>
    <row r="217" spans="2:3">
      <c r="B217" s="241" t="s">
        <v>210</v>
      </c>
      <c r="C217" s="251">
        <f t="shared" si="220"/>
        <v>1</v>
      </c>
    </row>
    <row r="218" spans="2:3">
      <c r="B218" s="241" t="s">
        <v>211</v>
      </c>
      <c r="C218" s="251">
        <f t="shared" si="220"/>
        <v>0</v>
      </c>
    </row>
    <row r="219" spans="2:3">
      <c r="B219" s="241" t="s">
        <v>212</v>
      </c>
      <c r="C219" s="251">
        <f t="shared" si="220"/>
        <v>0</v>
      </c>
    </row>
    <row r="220" spans="2:3">
      <c r="B220" s="241" t="s">
        <v>213</v>
      </c>
      <c r="C220" s="251">
        <f t="shared" si="220"/>
        <v>1</v>
      </c>
    </row>
    <row r="221" spans="2:3">
      <c r="B221" s="241" t="s">
        <v>214</v>
      </c>
      <c r="C221" s="251">
        <f t="shared" si="220"/>
        <v>0</v>
      </c>
    </row>
    <row r="222" spans="2:3">
      <c r="B222" s="241" t="s">
        <v>215</v>
      </c>
      <c r="C222" s="251">
        <f t="shared" si="220"/>
        <v>1</v>
      </c>
    </row>
    <row r="223" spans="2:3">
      <c r="B223" s="241" t="s">
        <v>216</v>
      </c>
      <c r="C223" s="251">
        <f t="shared" si="220"/>
        <v>0</v>
      </c>
    </row>
    <row r="224" spans="2:3">
      <c r="B224" s="241" t="s">
        <v>217</v>
      </c>
      <c r="C224" s="251">
        <f t="shared" si="220"/>
        <v>0</v>
      </c>
    </row>
    <row r="225" spans="2:3">
      <c r="B225" s="241" t="s">
        <v>218</v>
      </c>
      <c r="C225" s="251">
        <f t="shared" si="220"/>
        <v>0</v>
      </c>
    </row>
    <row r="226" spans="2:3">
      <c r="B226" s="241" t="s">
        <v>219</v>
      </c>
      <c r="C226" s="251">
        <f t="shared" si="220"/>
        <v>1</v>
      </c>
    </row>
    <row r="227" spans="2:3">
      <c r="B227" s="241" t="s">
        <v>220</v>
      </c>
      <c r="C227" s="251">
        <f t="shared" si="220"/>
        <v>1</v>
      </c>
    </row>
    <row r="228" spans="2:3">
      <c r="B228" s="241" t="s">
        <v>221</v>
      </c>
      <c r="C228" s="251">
        <f t="shared" si="220"/>
        <v>0</v>
      </c>
    </row>
    <row r="229" spans="2:3">
      <c r="B229" s="241" t="s">
        <v>222</v>
      </c>
      <c r="C229" s="251">
        <f t="shared" si="220"/>
        <v>0</v>
      </c>
    </row>
    <row r="230" spans="2:3">
      <c r="B230" s="241" t="s">
        <v>223</v>
      </c>
      <c r="C230" s="251">
        <f t="shared" si="220"/>
        <v>2</v>
      </c>
    </row>
    <row r="231" spans="2:3">
      <c r="B231" s="241" t="s">
        <v>224</v>
      </c>
      <c r="C231" s="251">
        <f t="shared" si="220"/>
        <v>0</v>
      </c>
    </row>
    <row r="232" spans="2:3">
      <c r="B232" s="241" t="s">
        <v>52</v>
      </c>
      <c r="C232" s="251">
        <f t="shared" si="220"/>
        <v>1</v>
      </c>
    </row>
    <row r="233" spans="2:3">
      <c r="B233" s="241" t="s">
        <v>53</v>
      </c>
      <c r="C233" s="251">
        <f t="shared" si="220"/>
        <v>3</v>
      </c>
    </row>
    <row r="234" spans="2:3">
      <c r="B234" s="241" t="s">
        <v>54</v>
      </c>
      <c r="C234" s="251">
        <f t="shared" si="220"/>
        <v>0</v>
      </c>
    </row>
    <row r="235" spans="2:3">
      <c r="B235" s="241" t="s">
        <v>55</v>
      </c>
      <c r="C235" s="251">
        <f t="shared" si="220"/>
        <v>1</v>
      </c>
    </row>
    <row r="236" spans="2:3">
      <c r="B236" s="241" t="s">
        <v>56</v>
      </c>
      <c r="C236" s="251">
        <f t="shared" si="220"/>
        <v>0</v>
      </c>
    </row>
    <row r="237" spans="2:3">
      <c r="B237" s="241" t="s">
        <v>57</v>
      </c>
      <c r="C237" s="251">
        <f t="shared" si="220"/>
        <v>0</v>
      </c>
    </row>
    <row r="238" spans="2:3">
      <c r="B238" s="241" t="s">
        <v>58</v>
      </c>
      <c r="C238" s="251">
        <f t="shared" si="220"/>
        <v>0</v>
      </c>
    </row>
    <row r="239" spans="2:3">
      <c r="B239" s="241" t="s">
        <v>59</v>
      </c>
      <c r="C239" s="251">
        <f t="shared" si="220"/>
        <v>0</v>
      </c>
    </row>
    <row r="240" spans="2:3">
      <c r="B240" s="241" t="s">
        <v>60</v>
      </c>
      <c r="C240" s="251">
        <f t="shared" si="220"/>
        <v>0</v>
      </c>
    </row>
    <row r="241" spans="2:3">
      <c r="B241" s="241" t="s">
        <v>61</v>
      </c>
      <c r="C241" s="251">
        <f t="shared" si="220"/>
        <v>0</v>
      </c>
    </row>
    <row r="242" spans="2:3">
      <c r="B242" s="241" t="s">
        <v>62</v>
      </c>
      <c r="C242" s="251">
        <f t="shared" si="220"/>
        <v>0</v>
      </c>
    </row>
    <row r="243" spans="2:3">
      <c r="B243" s="241" t="s">
        <v>63</v>
      </c>
      <c r="C243" s="251">
        <f t="shared" si="220"/>
        <v>0</v>
      </c>
    </row>
    <row r="244" spans="2:3">
      <c r="B244" s="241" t="s">
        <v>64</v>
      </c>
      <c r="C244" s="251">
        <f t="shared" si="220"/>
        <v>0</v>
      </c>
    </row>
    <row r="245" spans="2:3">
      <c r="B245" s="241" t="s">
        <v>65</v>
      </c>
      <c r="C245" s="251">
        <f t="shared" si="220"/>
        <v>0</v>
      </c>
    </row>
    <row r="246" spans="2:3">
      <c r="B246" s="241" t="s">
        <v>66</v>
      </c>
      <c r="C246" s="251">
        <f t="shared" si="220"/>
        <v>0</v>
      </c>
    </row>
    <row r="247" spans="2:3">
      <c r="B247" s="241" t="s">
        <v>67</v>
      </c>
      <c r="C247" s="251">
        <f t="shared" si="220"/>
        <v>0</v>
      </c>
    </row>
    <row r="248" spans="2:3">
      <c r="B248" s="241" t="s">
        <v>68</v>
      </c>
      <c r="C248" s="251">
        <f t="shared" ref="C248:C251" si="221">COUNTIF($CF$10:$CF$99,B248)</f>
        <v>0</v>
      </c>
    </row>
    <row r="249" spans="2:3">
      <c r="B249" s="241" t="s">
        <v>69</v>
      </c>
      <c r="C249" s="251">
        <f t="shared" si="221"/>
        <v>0</v>
      </c>
    </row>
    <row r="250" spans="2:3">
      <c r="B250" s="241" t="s">
        <v>70</v>
      </c>
      <c r="C250" s="251">
        <f t="shared" si="221"/>
        <v>0</v>
      </c>
    </row>
    <row r="251" spans="2:3">
      <c r="B251" s="241" t="s">
        <v>71</v>
      </c>
      <c r="C251" s="251">
        <f t="shared" si="221"/>
        <v>0</v>
      </c>
    </row>
    <row r="252" spans="2:3" ht="13.5" thickBot="1">
      <c r="B252" s="242" t="s">
        <v>77</v>
      </c>
      <c r="C252" s="252">
        <f>SUM(C152:C251)</f>
        <v>90</v>
      </c>
    </row>
  </sheetData>
  <sortState xmlns:xlrd2="http://schemas.microsoft.com/office/spreadsheetml/2017/richdata2" ref="A10:CF99">
    <sortCondition descending="1" ref="AH10:AH99"/>
    <sortCondition descending="1" ref="F10:F99"/>
  </sortState>
  <phoneticPr fontId="3" type="noConversion"/>
  <conditionalFormatting sqref="D10:D99">
    <cfRule type="cellIs" dxfId="1" priority="2" stopIfTrue="1" operator="equal">
      <formula>1</formula>
    </cfRule>
  </conditionalFormatting>
  <conditionalFormatting sqref="AH10:AH99">
    <cfRule type="cellIs" dxfId="0" priority="1" stopIfTrue="1" operator="equal">
      <formula>"OK"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2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292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284</v>
      </c>
      <c r="D5" s="328">
        <v>2113</v>
      </c>
      <c r="E5" s="329">
        <v>5</v>
      </c>
      <c r="F5" s="396">
        <v>1896</v>
      </c>
      <c r="G5" s="394" t="str">
        <f>VLOOKUP(D5,Fasce!$A$3:$B$8,2)</f>
        <v>Assoluta</v>
      </c>
      <c r="H5" s="327">
        <f t="shared" ref="H5:H16" si="0">F5*E5</f>
        <v>9480</v>
      </c>
      <c r="I5" s="319">
        <f t="shared" ref="I5:I16" si="1">$N$2*(((MAX($B$5:$B$16)-B5+1)^$N$3)/(MAX($B$5:$B$16)^$N$3))</f>
        <v>50</v>
      </c>
      <c r="J5" s="326">
        <f t="shared" ref="J5:J16" si="2">ROUND($D$21*H5/$D$26,2)</f>
        <v>30</v>
      </c>
      <c r="K5" s="325">
        <f t="shared" ref="K5:K16" si="3">SUM(I5:J5)</f>
        <v>80</v>
      </c>
      <c r="L5" s="391"/>
    </row>
    <row r="6" spans="2:14" ht="18" customHeight="1">
      <c r="B6" s="324">
        <v>2</v>
      </c>
      <c r="C6" s="323" t="s">
        <v>265</v>
      </c>
      <c r="D6" s="321">
        <v>2103</v>
      </c>
      <c r="E6" s="322">
        <v>4.5</v>
      </c>
      <c r="F6" s="397">
        <v>1885</v>
      </c>
      <c r="G6" s="399" t="str">
        <f>VLOOKUP(D6,Fasce!$A$3:$B$8,2)</f>
        <v>Assoluta</v>
      </c>
      <c r="H6" s="320">
        <f t="shared" si="0"/>
        <v>8482.5</v>
      </c>
      <c r="I6" s="319">
        <f t="shared" si="1"/>
        <v>42.013888888888893</v>
      </c>
      <c r="J6" s="318">
        <f t="shared" si="2"/>
        <v>26.84</v>
      </c>
      <c r="K6" s="317">
        <f t="shared" si="3"/>
        <v>68.853888888888889</v>
      </c>
      <c r="L6" s="391"/>
    </row>
    <row r="7" spans="2:14" ht="18" customHeight="1">
      <c r="B7" s="324">
        <v>3</v>
      </c>
      <c r="C7" s="402" t="s">
        <v>294</v>
      </c>
      <c r="D7" s="321">
        <v>1939</v>
      </c>
      <c r="E7" s="322">
        <v>4</v>
      </c>
      <c r="F7" s="397">
        <v>1649</v>
      </c>
      <c r="G7" s="399" t="str">
        <f>VLOOKUP(D7,Fasce!$A$3:$B$8,2)</f>
        <v>1800-2000</v>
      </c>
      <c r="H7" s="320">
        <f t="shared" si="0"/>
        <v>6596</v>
      </c>
      <c r="I7" s="319">
        <f t="shared" si="1"/>
        <v>34.722222222222221</v>
      </c>
      <c r="J7" s="318">
        <f t="shared" si="2"/>
        <v>20.87</v>
      </c>
      <c r="K7" s="317">
        <f t="shared" si="3"/>
        <v>55.592222222222219</v>
      </c>
      <c r="L7" s="391"/>
    </row>
    <row r="8" spans="2:14" ht="18" customHeight="1">
      <c r="B8" s="324">
        <v>4</v>
      </c>
      <c r="C8" s="402" t="s">
        <v>235</v>
      </c>
      <c r="D8" s="321">
        <v>1719</v>
      </c>
      <c r="E8" s="322">
        <v>3.5</v>
      </c>
      <c r="F8" s="397">
        <v>1926</v>
      </c>
      <c r="G8" s="399" t="str">
        <f>VLOOKUP(D8,Fasce!$A$3:$B$8,2)</f>
        <v>1600-1799</v>
      </c>
      <c r="H8" s="320">
        <f t="shared" si="0"/>
        <v>6741</v>
      </c>
      <c r="I8" s="319">
        <f t="shared" si="1"/>
        <v>28.125</v>
      </c>
      <c r="J8" s="318">
        <f t="shared" si="2"/>
        <v>21.33</v>
      </c>
      <c r="K8" s="317">
        <f t="shared" si="3"/>
        <v>49.454999999999998</v>
      </c>
      <c r="L8" s="391"/>
    </row>
    <row r="9" spans="2:14" ht="18" customHeight="1">
      <c r="B9" s="324">
        <v>5</v>
      </c>
      <c r="C9" s="323" t="s">
        <v>295</v>
      </c>
      <c r="D9" s="321">
        <v>2072</v>
      </c>
      <c r="E9" s="322">
        <v>3.5</v>
      </c>
      <c r="F9" s="397">
        <v>1845</v>
      </c>
      <c r="G9" s="399" t="str">
        <f>VLOOKUP(D9,Fasce!$A$3:$B$8,2)</f>
        <v>Assoluta</v>
      </c>
      <c r="H9" s="320">
        <f t="shared" si="0"/>
        <v>6457.5</v>
      </c>
      <c r="I9" s="319">
        <f t="shared" si="1"/>
        <v>22.222222222222221</v>
      </c>
      <c r="J9" s="318">
        <f t="shared" si="2"/>
        <v>20.440000000000001</v>
      </c>
      <c r="K9" s="317">
        <f t="shared" si="3"/>
        <v>42.662222222222226</v>
      </c>
      <c r="L9" s="391"/>
    </row>
    <row r="10" spans="2:14" ht="18" customHeight="1">
      <c r="B10" s="324">
        <v>6</v>
      </c>
      <c r="C10" s="323" t="s">
        <v>258</v>
      </c>
      <c r="D10" s="321">
        <v>1875</v>
      </c>
      <c r="E10" s="322">
        <v>3</v>
      </c>
      <c r="F10" s="397">
        <v>1814</v>
      </c>
      <c r="G10" s="399" t="str">
        <f>VLOOKUP(D10,Fasce!$A$3:$B$8,2)</f>
        <v>1800-2000</v>
      </c>
      <c r="H10" s="320">
        <f t="shared" si="0"/>
        <v>5442</v>
      </c>
      <c r="I10" s="319">
        <f t="shared" si="1"/>
        <v>17.013888888888889</v>
      </c>
      <c r="J10" s="318">
        <f t="shared" si="2"/>
        <v>17.22</v>
      </c>
      <c r="K10" s="317">
        <f t="shared" si="3"/>
        <v>34.233888888888885</v>
      </c>
      <c r="L10" s="391"/>
    </row>
    <row r="11" spans="2:14" ht="18" customHeight="1">
      <c r="B11" s="324">
        <v>7</v>
      </c>
      <c r="C11" s="323" t="s">
        <v>227</v>
      </c>
      <c r="D11" s="321">
        <v>1725</v>
      </c>
      <c r="E11" s="322">
        <v>3</v>
      </c>
      <c r="F11" s="397">
        <v>1802</v>
      </c>
      <c r="G11" s="399" t="str">
        <f>VLOOKUP(D11,Fasce!$A$3:$B$8,2)</f>
        <v>1600-1799</v>
      </c>
      <c r="H11" s="320">
        <f t="shared" si="0"/>
        <v>5406</v>
      </c>
      <c r="I11" s="319">
        <f t="shared" si="1"/>
        <v>12.5</v>
      </c>
      <c r="J11" s="318">
        <f t="shared" si="2"/>
        <v>17.11</v>
      </c>
      <c r="K11" s="317">
        <f t="shared" si="3"/>
        <v>29.61</v>
      </c>
      <c r="L11" s="391"/>
    </row>
    <row r="12" spans="2:14" ht="18" customHeight="1">
      <c r="B12" s="324">
        <v>8</v>
      </c>
      <c r="C12" s="323" t="s">
        <v>242</v>
      </c>
      <c r="D12" s="321">
        <v>1775</v>
      </c>
      <c r="E12" s="322">
        <v>3</v>
      </c>
      <c r="F12" s="397">
        <v>1755</v>
      </c>
      <c r="G12" s="399" t="str">
        <f>VLOOKUP(D12,Fasce!$A$3:$B$8,2)</f>
        <v>1600-1799</v>
      </c>
      <c r="H12" s="320">
        <f t="shared" si="0"/>
        <v>5265</v>
      </c>
      <c r="I12" s="319">
        <f t="shared" si="1"/>
        <v>8.6805555555555554</v>
      </c>
      <c r="J12" s="318">
        <f t="shared" si="2"/>
        <v>16.66</v>
      </c>
      <c r="K12" s="317">
        <f t="shared" si="3"/>
        <v>25.340555555555554</v>
      </c>
      <c r="L12" s="391"/>
    </row>
    <row r="13" spans="2:14" ht="18" customHeight="1">
      <c r="B13" s="324">
        <v>9</v>
      </c>
      <c r="C13" s="323" t="s">
        <v>240</v>
      </c>
      <c r="D13" s="321">
        <v>1830</v>
      </c>
      <c r="E13" s="322">
        <v>2.5</v>
      </c>
      <c r="F13" s="397">
        <v>1891</v>
      </c>
      <c r="G13" s="399" t="str">
        <f>VLOOKUP(D13,Fasce!$A$3:$B$8,2)</f>
        <v>1800-2000</v>
      </c>
      <c r="H13" s="320">
        <f t="shared" si="0"/>
        <v>4727.5</v>
      </c>
      <c r="I13" s="319">
        <f t="shared" si="1"/>
        <v>5.5555555555555554</v>
      </c>
      <c r="J13" s="318">
        <f t="shared" si="2"/>
        <v>14.96</v>
      </c>
      <c r="K13" s="317">
        <f t="shared" si="3"/>
        <v>20.515555555555558</v>
      </c>
      <c r="L13" s="391"/>
    </row>
    <row r="14" spans="2:14" ht="18" customHeight="1">
      <c r="B14" s="324">
        <v>10</v>
      </c>
      <c r="C14" s="402" t="s">
        <v>230</v>
      </c>
      <c r="D14" s="321">
        <v>1530</v>
      </c>
      <c r="E14" s="322">
        <v>2</v>
      </c>
      <c r="F14" s="397">
        <v>1792</v>
      </c>
      <c r="G14" s="399" t="str">
        <f>VLOOKUP(D14,Fasce!$A$3:$B$8,2)</f>
        <v>1400-1599</v>
      </c>
      <c r="H14" s="320">
        <f t="shared" si="0"/>
        <v>3584</v>
      </c>
      <c r="I14" s="319">
        <f t="shared" si="1"/>
        <v>3.125</v>
      </c>
      <c r="J14" s="318">
        <f t="shared" si="2"/>
        <v>11.34</v>
      </c>
      <c r="K14" s="317">
        <f t="shared" si="3"/>
        <v>14.465</v>
      </c>
      <c r="L14" s="391"/>
    </row>
    <row r="15" spans="2:14" ht="18" customHeight="1">
      <c r="B15" s="324">
        <v>11</v>
      </c>
      <c r="C15" s="323" t="s">
        <v>228</v>
      </c>
      <c r="D15" s="321">
        <v>1693</v>
      </c>
      <c r="E15" s="322">
        <v>1.5</v>
      </c>
      <c r="F15" s="397">
        <v>1770</v>
      </c>
      <c r="G15" s="399" t="str">
        <f>VLOOKUP(D15,Fasce!$A$3:$B$8,2)</f>
        <v>1600-1799</v>
      </c>
      <c r="H15" s="320">
        <f t="shared" si="0"/>
        <v>2655</v>
      </c>
      <c r="I15" s="319">
        <f t="shared" si="1"/>
        <v>1.3888888888888888</v>
      </c>
      <c r="J15" s="318">
        <f t="shared" si="2"/>
        <v>8.4</v>
      </c>
      <c r="K15" s="317">
        <f t="shared" si="3"/>
        <v>9.7888888888888896</v>
      </c>
      <c r="L15" s="391"/>
    </row>
    <row r="16" spans="2:14" ht="18" customHeight="1" thickBot="1">
      <c r="B16" s="316">
        <v>12</v>
      </c>
      <c r="C16" s="405" t="s">
        <v>293</v>
      </c>
      <c r="D16" s="313">
        <v>1399</v>
      </c>
      <c r="E16" s="314">
        <v>0.5</v>
      </c>
      <c r="F16" s="398">
        <v>1749</v>
      </c>
      <c r="G16" s="400" t="str">
        <f>VLOOKUP(D16,Fasce!$A$3:$B$8,2)</f>
        <v>Under 1400</v>
      </c>
      <c r="H16" s="312">
        <f t="shared" si="0"/>
        <v>874.5</v>
      </c>
      <c r="I16" s="311">
        <f t="shared" si="1"/>
        <v>0.34722222222222221</v>
      </c>
      <c r="J16" s="310">
        <f t="shared" si="2"/>
        <v>2.77</v>
      </c>
      <c r="K16" s="309">
        <f t="shared" si="3"/>
        <v>3.1172222222222223</v>
      </c>
      <c r="L16" s="391"/>
    </row>
    <row r="17" spans="2:11" ht="13.5" thickBot="1"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2:11">
      <c r="C18" s="299" t="s">
        <v>93</v>
      </c>
      <c r="D18" s="298"/>
    </row>
    <row r="19" spans="2:11">
      <c r="C19" s="306" t="s">
        <v>92</v>
      </c>
      <c r="D19" s="305"/>
    </row>
    <row r="20" spans="2:11">
      <c r="C20" s="297" t="s">
        <v>91</v>
      </c>
      <c r="D20" s="296">
        <v>50</v>
      </c>
    </row>
    <row r="21" spans="2:11">
      <c r="C21" s="304" t="s">
        <v>90</v>
      </c>
      <c r="D21" s="303">
        <v>30</v>
      </c>
    </row>
    <row r="22" spans="2:11" ht="13.5" thickBot="1">
      <c r="C22" s="302" t="s">
        <v>89</v>
      </c>
      <c r="D22" s="301">
        <v>10</v>
      </c>
    </row>
    <row r="23" spans="2:11" ht="13.5" thickBot="1">
      <c r="C23" s="300"/>
      <c r="D23" s="300"/>
    </row>
    <row r="24" spans="2:11">
      <c r="C24" s="299" t="s">
        <v>88</v>
      </c>
      <c r="D24" s="298"/>
    </row>
    <row r="25" spans="2:11">
      <c r="C25" s="297" t="s">
        <v>5</v>
      </c>
      <c r="D25" s="296">
        <f>MAX(B5:B16)</f>
        <v>12</v>
      </c>
    </row>
    <row r="26" spans="2:11" ht="26.25" thickBot="1">
      <c r="C26" s="295" t="s">
        <v>87</v>
      </c>
      <c r="D26" s="294">
        <f>MAX(H5:H16)</f>
        <v>9480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2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301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239</v>
      </c>
      <c r="D5" s="328">
        <v>1914</v>
      </c>
      <c r="E5" s="329">
        <v>5</v>
      </c>
      <c r="F5" s="396">
        <v>1754</v>
      </c>
      <c r="G5" s="394" t="str">
        <f>VLOOKUP(D5,Fasce!$A$3:$B$8,2)</f>
        <v>1800-2000</v>
      </c>
      <c r="H5" s="327">
        <f t="shared" ref="H5:H16" si="0">F5*E5</f>
        <v>8770</v>
      </c>
      <c r="I5" s="319">
        <f t="shared" ref="I5:I16" si="1">$N$2*(((MAX($B$5:$B$19)-B5+1)^$N$3)/(MAX($B$5:$B$19)^$N$3))</f>
        <v>50</v>
      </c>
      <c r="J5" s="326">
        <f t="shared" ref="J5:J16" si="2">ROUND($D$24*H5/$D$29,2)</f>
        <v>30</v>
      </c>
      <c r="K5" s="325">
        <f t="shared" ref="K5:K16" si="3">SUM(I5:J5)</f>
        <v>80</v>
      </c>
      <c r="L5" s="391"/>
    </row>
    <row r="6" spans="2:14" ht="18" customHeight="1">
      <c r="B6" s="324">
        <v>2</v>
      </c>
      <c r="C6" s="323" t="s">
        <v>240</v>
      </c>
      <c r="D6" s="321">
        <v>1859</v>
      </c>
      <c r="E6" s="322">
        <v>4</v>
      </c>
      <c r="F6" s="397">
        <v>1833</v>
      </c>
      <c r="G6" s="399" t="str">
        <f>VLOOKUP(D6,Fasce!$A$3:$B$8,2)</f>
        <v>1800-2000</v>
      </c>
      <c r="H6" s="320">
        <f t="shared" si="0"/>
        <v>7332</v>
      </c>
      <c r="I6" s="319">
        <f t="shared" si="1"/>
        <v>43.55555555555555</v>
      </c>
      <c r="J6" s="318">
        <f t="shared" si="2"/>
        <v>25.08</v>
      </c>
      <c r="K6" s="317">
        <f t="shared" si="3"/>
        <v>68.635555555555555</v>
      </c>
      <c r="L6" s="391"/>
    </row>
    <row r="7" spans="2:14" ht="18" customHeight="1">
      <c r="B7" s="324">
        <v>3</v>
      </c>
      <c r="C7" s="323" t="s">
        <v>227</v>
      </c>
      <c r="D7" s="321">
        <v>1823</v>
      </c>
      <c r="E7" s="322">
        <v>3</v>
      </c>
      <c r="F7" s="397">
        <v>1732</v>
      </c>
      <c r="G7" s="399" t="str">
        <f>VLOOKUP(D7,Fasce!$A$3:$B$8,2)</f>
        <v>1800-2000</v>
      </c>
      <c r="H7" s="320">
        <f t="shared" si="0"/>
        <v>5196</v>
      </c>
      <c r="I7" s="319">
        <f t="shared" si="1"/>
        <v>37.55555555555555</v>
      </c>
      <c r="J7" s="318">
        <f t="shared" si="2"/>
        <v>17.77</v>
      </c>
      <c r="K7" s="317">
        <f t="shared" si="3"/>
        <v>55.325555555555553</v>
      </c>
      <c r="L7" s="391"/>
    </row>
    <row r="8" spans="2:14" ht="18" customHeight="1">
      <c r="B8" s="324">
        <v>4</v>
      </c>
      <c r="C8" s="323" t="s">
        <v>265</v>
      </c>
      <c r="D8" s="321">
        <v>1985</v>
      </c>
      <c r="E8" s="322">
        <v>3</v>
      </c>
      <c r="F8" s="397">
        <v>1863</v>
      </c>
      <c r="G8" s="399" t="str">
        <f>VLOOKUP(D8,Fasce!$A$3:$B$8,2)</f>
        <v>1800-2000</v>
      </c>
      <c r="H8" s="320">
        <f t="shared" si="0"/>
        <v>5589</v>
      </c>
      <c r="I8" s="319">
        <f t="shared" si="1"/>
        <v>32</v>
      </c>
      <c r="J8" s="318">
        <f t="shared" si="2"/>
        <v>19.12</v>
      </c>
      <c r="K8" s="317">
        <f t="shared" si="3"/>
        <v>51.120000000000005</v>
      </c>
      <c r="L8" s="391"/>
    </row>
    <row r="9" spans="2:14" ht="18" customHeight="1">
      <c r="B9" s="324">
        <v>5</v>
      </c>
      <c r="C9" s="402" t="s">
        <v>300</v>
      </c>
      <c r="D9" s="321">
        <v>1399</v>
      </c>
      <c r="E9" s="322">
        <v>3</v>
      </c>
      <c r="F9" s="397">
        <v>1809</v>
      </c>
      <c r="G9" s="399" t="str">
        <f>VLOOKUP(D9,Fasce!$A$3:$B$8,2)</f>
        <v>Under 1400</v>
      </c>
      <c r="H9" s="320">
        <f t="shared" si="0"/>
        <v>5427</v>
      </c>
      <c r="I9" s="319">
        <f t="shared" si="1"/>
        <v>26.888888888888889</v>
      </c>
      <c r="J9" s="318">
        <f t="shared" si="2"/>
        <v>18.559999999999999</v>
      </c>
      <c r="K9" s="317">
        <f t="shared" si="3"/>
        <v>45.448888888888888</v>
      </c>
      <c r="L9" s="391"/>
    </row>
    <row r="10" spans="2:14" ht="18" customHeight="1">
      <c r="B10" s="324">
        <v>6</v>
      </c>
      <c r="C10" s="402" t="s">
        <v>297</v>
      </c>
      <c r="D10" s="321">
        <v>1767</v>
      </c>
      <c r="E10" s="322">
        <v>3</v>
      </c>
      <c r="F10" s="397">
        <v>1597</v>
      </c>
      <c r="G10" s="399" t="str">
        <f>VLOOKUP(D10,Fasce!$A$3:$B$8,2)</f>
        <v>1600-1799</v>
      </c>
      <c r="H10" s="320">
        <f t="shared" si="0"/>
        <v>4791</v>
      </c>
      <c r="I10" s="319">
        <f t="shared" si="1"/>
        <v>22.222222222222221</v>
      </c>
      <c r="J10" s="318">
        <f t="shared" si="2"/>
        <v>16.39</v>
      </c>
      <c r="K10" s="317">
        <f t="shared" si="3"/>
        <v>38.612222222222222</v>
      </c>
      <c r="L10" s="391"/>
    </row>
    <row r="11" spans="2:14" ht="18" customHeight="1">
      <c r="B11" s="324">
        <v>7</v>
      </c>
      <c r="C11" s="323" t="s">
        <v>298</v>
      </c>
      <c r="D11" s="321">
        <v>1988</v>
      </c>
      <c r="E11" s="322">
        <v>3</v>
      </c>
      <c r="F11" s="397">
        <v>1800</v>
      </c>
      <c r="G11" s="399" t="str">
        <f>VLOOKUP(D11,Fasce!$A$3:$B$8,2)</f>
        <v>1800-2000</v>
      </c>
      <c r="H11" s="320">
        <f t="shared" si="0"/>
        <v>5400</v>
      </c>
      <c r="I11" s="319">
        <f t="shared" si="1"/>
        <v>18</v>
      </c>
      <c r="J11" s="318">
        <f t="shared" si="2"/>
        <v>18.47</v>
      </c>
      <c r="K11" s="317">
        <f t="shared" si="3"/>
        <v>36.47</v>
      </c>
      <c r="L11" s="391"/>
    </row>
    <row r="12" spans="2:14" ht="18" customHeight="1">
      <c r="B12" s="324">
        <v>8</v>
      </c>
      <c r="C12" s="323" t="s">
        <v>242</v>
      </c>
      <c r="D12" s="321">
        <v>1756</v>
      </c>
      <c r="E12" s="322">
        <v>3</v>
      </c>
      <c r="F12" s="397">
        <v>1731</v>
      </c>
      <c r="G12" s="399" t="str">
        <f>VLOOKUP(D12,Fasce!$A$3:$B$8,2)</f>
        <v>1600-1799</v>
      </c>
      <c r="H12" s="320">
        <f t="shared" si="0"/>
        <v>5193</v>
      </c>
      <c r="I12" s="319">
        <f t="shared" si="1"/>
        <v>14.222222222222221</v>
      </c>
      <c r="J12" s="318">
        <f t="shared" si="2"/>
        <v>17.760000000000002</v>
      </c>
      <c r="K12" s="317">
        <f t="shared" si="3"/>
        <v>31.982222222222223</v>
      </c>
      <c r="L12" s="391"/>
    </row>
    <row r="13" spans="2:14" ht="18" customHeight="1">
      <c r="B13" s="324">
        <v>9</v>
      </c>
      <c r="C13" s="323" t="s">
        <v>235</v>
      </c>
      <c r="D13" s="321">
        <v>1825</v>
      </c>
      <c r="E13" s="322">
        <v>3</v>
      </c>
      <c r="F13" s="397">
        <v>1704</v>
      </c>
      <c r="G13" s="399" t="str">
        <f>VLOOKUP(D13,Fasce!$A$3:$B$8,2)</f>
        <v>1800-2000</v>
      </c>
      <c r="H13" s="320">
        <f t="shared" si="0"/>
        <v>5112</v>
      </c>
      <c r="I13" s="319">
        <f t="shared" si="1"/>
        <v>10.888888888888888</v>
      </c>
      <c r="J13" s="318">
        <f t="shared" si="2"/>
        <v>17.489999999999998</v>
      </c>
      <c r="K13" s="317">
        <f t="shared" si="3"/>
        <v>28.378888888888888</v>
      </c>
      <c r="L13" s="391"/>
    </row>
    <row r="14" spans="2:14" ht="18" customHeight="1">
      <c r="B14" s="324">
        <v>10</v>
      </c>
      <c r="C14" s="323" t="s">
        <v>261</v>
      </c>
      <c r="D14" s="321">
        <v>1705</v>
      </c>
      <c r="E14" s="322">
        <v>2</v>
      </c>
      <c r="F14" s="397">
        <v>1725</v>
      </c>
      <c r="G14" s="399" t="str">
        <f>VLOOKUP(D14,Fasce!$A$3:$B$8,2)</f>
        <v>1600-1799</v>
      </c>
      <c r="H14" s="320">
        <f t="shared" si="0"/>
        <v>3450</v>
      </c>
      <c r="I14" s="319">
        <f t="shared" si="1"/>
        <v>8</v>
      </c>
      <c r="J14" s="318">
        <f t="shared" si="2"/>
        <v>11.8</v>
      </c>
      <c r="K14" s="317">
        <f t="shared" si="3"/>
        <v>19.8</v>
      </c>
      <c r="L14" s="391"/>
    </row>
    <row r="15" spans="2:14" ht="18" customHeight="1">
      <c r="B15" s="324">
        <v>11</v>
      </c>
      <c r="C15" s="323" t="s">
        <v>299</v>
      </c>
      <c r="D15" s="321">
        <v>1678</v>
      </c>
      <c r="E15" s="322">
        <v>2</v>
      </c>
      <c r="F15" s="397">
        <v>1647</v>
      </c>
      <c r="G15" s="399" t="str">
        <f>VLOOKUP(D15,Fasce!$A$3:$B$8,2)</f>
        <v>1600-1799</v>
      </c>
      <c r="H15" s="320">
        <f t="shared" si="0"/>
        <v>3294</v>
      </c>
      <c r="I15" s="319">
        <f t="shared" si="1"/>
        <v>5.5555555555555554</v>
      </c>
      <c r="J15" s="318">
        <f t="shared" si="2"/>
        <v>11.27</v>
      </c>
      <c r="K15" s="317">
        <f t="shared" si="3"/>
        <v>16.825555555555553</v>
      </c>
      <c r="L15" s="391"/>
    </row>
    <row r="16" spans="2:14" ht="18" customHeight="1">
      <c r="B16" s="324">
        <v>12</v>
      </c>
      <c r="C16" s="402" t="s">
        <v>230</v>
      </c>
      <c r="D16" s="321">
        <v>1500</v>
      </c>
      <c r="E16" s="322">
        <v>2</v>
      </c>
      <c r="F16" s="397">
        <v>1771</v>
      </c>
      <c r="G16" s="399" t="str">
        <f>VLOOKUP(D16,Fasce!$A$3:$B$8,2)</f>
        <v>1400-1599</v>
      </c>
      <c r="H16" s="320">
        <f t="shared" si="0"/>
        <v>3542</v>
      </c>
      <c r="I16" s="319">
        <f t="shared" si="1"/>
        <v>3.5555555555555554</v>
      </c>
      <c r="J16" s="318">
        <f t="shared" si="2"/>
        <v>12.12</v>
      </c>
      <c r="K16" s="317">
        <f t="shared" si="3"/>
        <v>15.675555555555555</v>
      </c>
      <c r="L16" s="391"/>
    </row>
    <row r="17" spans="2:12" ht="18" customHeight="1">
      <c r="B17" s="324">
        <v>13</v>
      </c>
      <c r="C17" s="323" t="s">
        <v>246</v>
      </c>
      <c r="D17" s="321">
        <v>1573</v>
      </c>
      <c r="E17" s="322">
        <v>2</v>
      </c>
      <c r="F17" s="397">
        <v>1750</v>
      </c>
      <c r="G17" s="399" t="str">
        <f>VLOOKUP(D17,Fasce!$A$3:$B$8,2)</f>
        <v>1400-1599</v>
      </c>
      <c r="H17" s="320">
        <f t="shared" ref="H17:H19" si="4">F17*E17</f>
        <v>3500</v>
      </c>
      <c r="I17" s="319">
        <f t="shared" ref="I17:I19" si="5">$N$2*(((MAX($B$5:$B$19)-B17+1)^$N$3)/(MAX($B$5:$B$19)^$N$3))</f>
        <v>2</v>
      </c>
      <c r="J17" s="318">
        <f t="shared" ref="J17:J19" si="6">ROUND($D$24*H17/$D$29,2)</f>
        <v>11.97</v>
      </c>
      <c r="K17" s="317">
        <f t="shared" ref="K17:K19" si="7">SUM(I17:J17)</f>
        <v>13.97</v>
      </c>
      <c r="L17" s="391"/>
    </row>
    <row r="18" spans="2:12" ht="18" customHeight="1">
      <c r="B18" s="324">
        <v>14</v>
      </c>
      <c r="C18" s="323" t="s">
        <v>231</v>
      </c>
      <c r="D18" s="321">
        <v>1731</v>
      </c>
      <c r="E18" s="322">
        <v>1</v>
      </c>
      <c r="F18" s="397">
        <v>1689</v>
      </c>
      <c r="G18" s="399" t="str">
        <f>VLOOKUP(D18,Fasce!$A$3:$B$8,2)</f>
        <v>1600-1799</v>
      </c>
      <c r="H18" s="320">
        <f t="shared" si="4"/>
        <v>1689</v>
      </c>
      <c r="I18" s="319">
        <f t="shared" si="5"/>
        <v>0.88888888888888884</v>
      </c>
      <c r="J18" s="318">
        <f t="shared" si="6"/>
        <v>5.78</v>
      </c>
      <c r="K18" s="317">
        <f t="shared" si="7"/>
        <v>6.6688888888888886</v>
      </c>
      <c r="L18" s="391"/>
    </row>
    <row r="19" spans="2:12" ht="18" customHeight="1" thickBot="1">
      <c r="B19" s="316">
        <v>15</v>
      </c>
      <c r="C19" s="315" t="s">
        <v>296</v>
      </c>
      <c r="D19" s="313">
        <v>1399</v>
      </c>
      <c r="E19" s="314">
        <v>1</v>
      </c>
      <c r="F19" s="398">
        <v>1727</v>
      </c>
      <c r="G19" s="400" t="str">
        <f>VLOOKUP(D19,Fasce!$A$3:$B$8,2)</f>
        <v>Under 1400</v>
      </c>
      <c r="H19" s="312">
        <f t="shared" si="4"/>
        <v>1727</v>
      </c>
      <c r="I19" s="311">
        <f t="shared" si="5"/>
        <v>0.22222222222222221</v>
      </c>
      <c r="J19" s="310">
        <f t="shared" si="6"/>
        <v>5.91</v>
      </c>
      <c r="K19" s="309">
        <f t="shared" si="7"/>
        <v>6.1322222222222225</v>
      </c>
      <c r="L19" s="391"/>
    </row>
    <row r="20" spans="2:12" ht="13.5" thickBot="1">
      <c r="B20" s="307"/>
      <c r="C20" s="307"/>
      <c r="D20" s="307"/>
      <c r="E20" s="307"/>
      <c r="F20" s="307"/>
      <c r="G20" s="307"/>
      <c r="H20" s="307"/>
      <c r="I20" s="307"/>
      <c r="J20" s="307"/>
      <c r="K20" s="307"/>
    </row>
    <row r="21" spans="2:12">
      <c r="C21" s="299" t="s">
        <v>93</v>
      </c>
      <c r="D21" s="298"/>
    </row>
    <row r="22" spans="2:12">
      <c r="C22" s="306" t="s">
        <v>92</v>
      </c>
      <c r="D22" s="305"/>
    </row>
    <row r="23" spans="2:12">
      <c r="C23" s="297" t="s">
        <v>91</v>
      </c>
      <c r="D23" s="296">
        <v>50</v>
      </c>
    </row>
    <row r="24" spans="2:12">
      <c r="C24" s="304" t="s">
        <v>90</v>
      </c>
      <c r="D24" s="303">
        <v>30</v>
      </c>
    </row>
    <row r="25" spans="2:12" ht="13.5" thickBot="1">
      <c r="C25" s="302" t="s">
        <v>89</v>
      </c>
      <c r="D25" s="301">
        <v>10</v>
      </c>
    </row>
    <row r="26" spans="2:12" ht="13.5" thickBot="1">
      <c r="C26" s="300"/>
      <c r="D26" s="300"/>
    </row>
    <row r="27" spans="2:12">
      <c r="C27" s="299" t="s">
        <v>88</v>
      </c>
      <c r="D27" s="298"/>
    </row>
    <row r="28" spans="2:12">
      <c r="C28" s="297" t="s">
        <v>5</v>
      </c>
      <c r="D28" s="296">
        <f>MAX(B5:B19)</f>
        <v>15</v>
      </c>
    </row>
    <row r="29" spans="2:12" ht="26.25" thickBot="1">
      <c r="C29" s="295" t="s">
        <v>87</v>
      </c>
      <c r="D29" s="294">
        <f>MAX(H5:H19)</f>
        <v>8770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N28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303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304</v>
      </c>
      <c r="D5" s="328">
        <v>1977</v>
      </c>
      <c r="E5" s="329">
        <v>9</v>
      </c>
      <c r="F5" s="396">
        <v>1824</v>
      </c>
      <c r="G5" s="394" t="str">
        <f>VLOOKUP(D5,Fasce!$A$3:$B$8,2)</f>
        <v>1800-2000</v>
      </c>
      <c r="H5" s="327">
        <f t="shared" ref="H5:H18" si="0">F5*E5</f>
        <v>16416</v>
      </c>
      <c r="I5" s="319">
        <f t="shared" ref="I5:I18" si="1">$N$2*(((MAX($B$5:$B$18)-B5+1)^$N$3)/(MAX($B$5:$B$18)^$N$3))</f>
        <v>50</v>
      </c>
      <c r="J5" s="326">
        <f t="shared" ref="J5:J18" si="2">ROUND($D$23*H5/$D$28,2)</f>
        <v>30</v>
      </c>
      <c r="K5" s="325">
        <f t="shared" ref="K5:K18" si="3">SUM(I5:J5)</f>
        <v>80</v>
      </c>
      <c r="L5" s="391"/>
    </row>
    <row r="6" spans="2:14" ht="18" customHeight="1">
      <c r="B6" s="324">
        <v>2</v>
      </c>
      <c r="C6" s="402" t="s">
        <v>284</v>
      </c>
      <c r="D6" s="321">
        <v>2113</v>
      </c>
      <c r="E6" s="322">
        <v>7</v>
      </c>
      <c r="F6" s="397">
        <v>1780</v>
      </c>
      <c r="G6" s="399" t="str">
        <f>VLOOKUP(D6,Fasce!$A$3:$B$8,2)</f>
        <v>Assoluta</v>
      </c>
      <c r="H6" s="320">
        <f t="shared" si="0"/>
        <v>12460</v>
      </c>
      <c r="I6" s="319">
        <f t="shared" si="1"/>
        <v>43.112244897959187</v>
      </c>
      <c r="J6" s="318">
        <f t="shared" si="2"/>
        <v>22.77</v>
      </c>
      <c r="K6" s="317">
        <f t="shared" si="3"/>
        <v>65.882244897959183</v>
      </c>
      <c r="L6" s="391"/>
    </row>
    <row r="7" spans="2:14" ht="18" customHeight="1">
      <c r="B7" s="324">
        <v>3</v>
      </c>
      <c r="C7" s="323" t="s">
        <v>239</v>
      </c>
      <c r="D7" s="321">
        <v>1835</v>
      </c>
      <c r="E7" s="322">
        <v>5.5</v>
      </c>
      <c r="F7" s="397">
        <v>1831</v>
      </c>
      <c r="G7" s="399" t="str">
        <f>VLOOKUP(D7,Fasce!$A$3:$B$8,2)</f>
        <v>1800-2000</v>
      </c>
      <c r="H7" s="320">
        <f t="shared" si="0"/>
        <v>10070.5</v>
      </c>
      <c r="I7" s="319">
        <f t="shared" si="1"/>
        <v>36.734693877551024</v>
      </c>
      <c r="J7" s="318">
        <f t="shared" si="2"/>
        <v>18.399999999999999</v>
      </c>
      <c r="K7" s="317">
        <f t="shared" si="3"/>
        <v>55.134693877551022</v>
      </c>
      <c r="L7" s="391"/>
    </row>
    <row r="8" spans="2:14" ht="18" customHeight="1">
      <c r="B8" s="324">
        <v>4</v>
      </c>
      <c r="C8" s="323" t="s">
        <v>265</v>
      </c>
      <c r="D8" s="321">
        <v>2103</v>
      </c>
      <c r="E8" s="322">
        <v>5</v>
      </c>
      <c r="F8" s="397">
        <v>1734</v>
      </c>
      <c r="G8" s="399" t="str">
        <f>VLOOKUP(D8,Fasce!$A$3:$B$8,2)</f>
        <v>Assoluta</v>
      </c>
      <c r="H8" s="320">
        <f t="shared" si="0"/>
        <v>8670</v>
      </c>
      <c r="I8" s="319">
        <f t="shared" si="1"/>
        <v>30.867346938775508</v>
      </c>
      <c r="J8" s="318">
        <f t="shared" si="2"/>
        <v>15.84</v>
      </c>
      <c r="K8" s="317">
        <f t="shared" si="3"/>
        <v>46.707346938775508</v>
      </c>
      <c r="L8" s="391"/>
    </row>
    <row r="9" spans="2:14" ht="18" customHeight="1">
      <c r="B9" s="324">
        <v>5</v>
      </c>
      <c r="C9" s="402" t="s">
        <v>230</v>
      </c>
      <c r="D9" s="321">
        <v>1530</v>
      </c>
      <c r="E9" s="322">
        <v>5</v>
      </c>
      <c r="F9" s="397">
        <v>1768</v>
      </c>
      <c r="G9" s="399" t="str">
        <f>VLOOKUP(D9,Fasce!$A$3:$B$8,2)</f>
        <v>1400-1599</v>
      </c>
      <c r="H9" s="320">
        <f t="shared" si="0"/>
        <v>8840</v>
      </c>
      <c r="I9" s="319">
        <f t="shared" si="1"/>
        <v>25.510204081632654</v>
      </c>
      <c r="J9" s="318">
        <f t="shared" si="2"/>
        <v>16.149999999999999</v>
      </c>
      <c r="K9" s="317">
        <f t="shared" si="3"/>
        <v>41.660204081632656</v>
      </c>
      <c r="L9" s="391"/>
    </row>
    <row r="10" spans="2:14" ht="18" customHeight="1">
      <c r="B10" s="324">
        <v>6</v>
      </c>
      <c r="C10" s="323" t="s">
        <v>286</v>
      </c>
      <c r="D10" s="321">
        <v>1828</v>
      </c>
      <c r="E10" s="322">
        <v>4.5</v>
      </c>
      <c r="F10" s="397">
        <v>1753</v>
      </c>
      <c r="G10" s="399" t="str">
        <f>VLOOKUP(D10,Fasce!$A$3:$B$8,2)</f>
        <v>1800-2000</v>
      </c>
      <c r="H10" s="320">
        <f t="shared" si="0"/>
        <v>7888.5</v>
      </c>
      <c r="I10" s="319">
        <f t="shared" si="1"/>
        <v>20.663265306122451</v>
      </c>
      <c r="J10" s="318">
        <f t="shared" si="2"/>
        <v>14.42</v>
      </c>
      <c r="K10" s="317">
        <f t="shared" si="3"/>
        <v>35.083265306122449</v>
      </c>
      <c r="L10" s="391"/>
    </row>
    <row r="11" spans="2:14" ht="18" customHeight="1">
      <c r="B11" s="324">
        <v>7</v>
      </c>
      <c r="C11" s="323" t="s">
        <v>240</v>
      </c>
      <c r="D11" s="321">
        <v>1830</v>
      </c>
      <c r="E11" s="322">
        <v>4.5</v>
      </c>
      <c r="F11" s="397">
        <v>1713</v>
      </c>
      <c r="G11" s="399" t="str">
        <f>VLOOKUP(D11,Fasce!$A$3:$B$8,2)</f>
        <v>1800-2000</v>
      </c>
      <c r="H11" s="320">
        <f t="shared" si="0"/>
        <v>7708.5</v>
      </c>
      <c r="I11" s="319">
        <f t="shared" si="1"/>
        <v>16.326530612244898</v>
      </c>
      <c r="J11" s="318">
        <f t="shared" si="2"/>
        <v>14.09</v>
      </c>
      <c r="K11" s="317">
        <f t="shared" si="3"/>
        <v>30.416530612244898</v>
      </c>
      <c r="L11" s="391"/>
    </row>
    <row r="12" spans="2:14" ht="18" customHeight="1">
      <c r="B12" s="324">
        <v>8</v>
      </c>
      <c r="C12" s="402" t="s">
        <v>227</v>
      </c>
      <c r="D12" s="321">
        <v>1725</v>
      </c>
      <c r="E12" s="322">
        <v>4</v>
      </c>
      <c r="F12" s="397">
        <v>1786</v>
      </c>
      <c r="G12" s="399" t="str">
        <f>VLOOKUP(D12,Fasce!$A$3:$B$8,2)</f>
        <v>1600-1799</v>
      </c>
      <c r="H12" s="320">
        <f t="shared" si="0"/>
        <v>7144</v>
      </c>
      <c r="I12" s="319">
        <f t="shared" si="1"/>
        <v>12.5</v>
      </c>
      <c r="J12" s="318">
        <f t="shared" si="2"/>
        <v>13.06</v>
      </c>
      <c r="K12" s="317">
        <f t="shared" si="3"/>
        <v>25.560000000000002</v>
      </c>
      <c r="L12" s="391"/>
    </row>
    <row r="13" spans="2:14" ht="18" customHeight="1">
      <c r="B13" s="324">
        <v>9</v>
      </c>
      <c r="C13" s="323" t="s">
        <v>261</v>
      </c>
      <c r="D13" s="321">
        <v>1565</v>
      </c>
      <c r="E13" s="322">
        <v>3.5</v>
      </c>
      <c r="F13" s="397">
        <v>1819</v>
      </c>
      <c r="G13" s="399" t="str">
        <f>VLOOKUP(D13,Fasce!$A$3:$B$8,2)</f>
        <v>1400-1599</v>
      </c>
      <c r="H13" s="320">
        <f t="shared" si="0"/>
        <v>6366.5</v>
      </c>
      <c r="I13" s="319">
        <f t="shared" si="1"/>
        <v>9.183673469387756</v>
      </c>
      <c r="J13" s="318">
        <f t="shared" si="2"/>
        <v>11.63</v>
      </c>
      <c r="K13" s="317">
        <f t="shared" si="3"/>
        <v>20.813673469387759</v>
      </c>
      <c r="L13" s="391"/>
    </row>
    <row r="14" spans="2:14" ht="18" customHeight="1">
      <c r="B14" s="324">
        <v>10</v>
      </c>
      <c r="C14" s="323" t="s">
        <v>235</v>
      </c>
      <c r="D14" s="321">
        <v>1719</v>
      </c>
      <c r="E14" s="322">
        <v>3.5</v>
      </c>
      <c r="F14" s="397">
        <v>1805</v>
      </c>
      <c r="G14" s="399" t="str">
        <f>VLOOKUP(D14,Fasce!$A$3:$B$8,2)</f>
        <v>1600-1799</v>
      </c>
      <c r="H14" s="320">
        <f t="shared" si="0"/>
        <v>6317.5</v>
      </c>
      <c r="I14" s="319">
        <f t="shared" si="1"/>
        <v>6.3775510204081636</v>
      </c>
      <c r="J14" s="318">
        <f t="shared" si="2"/>
        <v>11.55</v>
      </c>
      <c r="K14" s="317">
        <f t="shared" si="3"/>
        <v>17.927551020408163</v>
      </c>
      <c r="L14" s="391"/>
    </row>
    <row r="15" spans="2:14" ht="18" customHeight="1">
      <c r="B15" s="324">
        <v>11</v>
      </c>
      <c r="C15" s="323" t="s">
        <v>273</v>
      </c>
      <c r="D15" s="321">
        <v>1653</v>
      </c>
      <c r="E15" s="322">
        <v>3.5</v>
      </c>
      <c r="F15" s="397">
        <v>1682</v>
      </c>
      <c r="G15" s="399" t="str">
        <f>VLOOKUP(D15,Fasce!$A$3:$B$8,2)</f>
        <v>1600-1799</v>
      </c>
      <c r="H15" s="320">
        <f t="shared" si="0"/>
        <v>5887</v>
      </c>
      <c r="I15" s="319">
        <f t="shared" si="1"/>
        <v>4.0816326530612246</v>
      </c>
      <c r="J15" s="318">
        <f t="shared" si="2"/>
        <v>10.76</v>
      </c>
      <c r="K15" s="317">
        <f t="shared" si="3"/>
        <v>14.841632653061225</v>
      </c>
      <c r="L15" s="391"/>
    </row>
    <row r="16" spans="2:14" ht="18" customHeight="1">
      <c r="B16" s="324">
        <v>12</v>
      </c>
      <c r="C16" s="402" t="s">
        <v>290</v>
      </c>
      <c r="D16" s="321">
        <v>1399</v>
      </c>
      <c r="E16" s="322">
        <v>3</v>
      </c>
      <c r="F16" s="397">
        <v>1758</v>
      </c>
      <c r="G16" s="399" t="str">
        <f>VLOOKUP(D16,Fasce!$A$3:$B$8,2)</f>
        <v>Under 1400</v>
      </c>
      <c r="H16" s="320">
        <f t="shared" si="0"/>
        <v>5274</v>
      </c>
      <c r="I16" s="319">
        <f t="shared" si="1"/>
        <v>2.295918367346939</v>
      </c>
      <c r="J16" s="318">
        <f t="shared" si="2"/>
        <v>9.64</v>
      </c>
      <c r="K16" s="317">
        <f t="shared" si="3"/>
        <v>11.93591836734694</v>
      </c>
      <c r="L16" s="391"/>
    </row>
    <row r="17" spans="2:12" ht="18" customHeight="1">
      <c r="B17" s="324">
        <v>13</v>
      </c>
      <c r="C17" s="323" t="s">
        <v>231</v>
      </c>
      <c r="D17" s="321">
        <v>1694</v>
      </c>
      <c r="E17" s="322">
        <v>2.5</v>
      </c>
      <c r="F17" s="397">
        <v>1694</v>
      </c>
      <c r="G17" s="399" t="str">
        <f>VLOOKUP(D17,Fasce!$A$3:$B$8,2)</f>
        <v>1600-1799</v>
      </c>
      <c r="H17" s="320">
        <f t="shared" si="0"/>
        <v>4235</v>
      </c>
      <c r="I17" s="319">
        <f t="shared" si="1"/>
        <v>1.0204081632653061</v>
      </c>
      <c r="J17" s="318">
        <f t="shared" si="2"/>
        <v>7.74</v>
      </c>
      <c r="K17" s="317">
        <f t="shared" si="3"/>
        <v>8.760408163265307</v>
      </c>
      <c r="L17" s="391"/>
    </row>
    <row r="18" spans="2:12" ht="18" customHeight="1" thickBot="1">
      <c r="B18" s="316">
        <v>14</v>
      </c>
      <c r="C18" s="315" t="s">
        <v>299</v>
      </c>
      <c r="D18" s="313">
        <v>1742</v>
      </c>
      <c r="E18" s="314">
        <v>2.5</v>
      </c>
      <c r="F18" s="398">
        <v>1767</v>
      </c>
      <c r="G18" s="400" t="str">
        <f>VLOOKUP(D18,Fasce!$A$3:$B$8,2)</f>
        <v>1600-1799</v>
      </c>
      <c r="H18" s="312">
        <f t="shared" si="0"/>
        <v>4417.5</v>
      </c>
      <c r="I18" s="311">
        <f t="shared" si="1"/>
        <v>0.25510204081632654</v>
      </c>
      <c r="J18" s="310">
        <f t="shared" si="2"/>
        <v>8.07</v>
      </c>
      <c r="K18" s="309">
        <f t="shared" si="3"/>
        <v>8.3251020408163274</v>
      </c>
      <c r="L18" s="391"/>
    </row>
    <row r="19" spans="2:12" ht="13.5" thickBot="1">
      <c r="B19" s="307"/>
      <c r="C19" s="307"/>
      <c r="D19" s="307"/>
      <c r="E19" s="307"/>
      <c r="F19" s="307"/>
      <c r="G19" s="307"/>
      <c r="H19" s="307"/>
      <c r="I19" s="307"/>
      <c r="J19" s="307"/>
      <c r="K19" s="307"/>
    </row>
    <row r="20" spans="2:12">
      <c r="C20" s="299" t="s">
        <v>93</v>
      </c>
      <c r="D20" s="298"/>
    </row>
    <row r="21" spans="2:12">
      <c r="C21" s="306" t="s">
        <v>92</v>
      </c>
      <c r="D21" s="305"/>
    </row>
    <row r="22" spans="2:12">
      <c r="C22" s="297" t="s">
        <v>91</v>
      </c>
      <c r="D22" s="296">
        <v>50</v>
      </c>
    </row>
    <row r="23" spans="2:12">
      <c r="C23" s="304" t="s">
        <v>90</v>
      </c>
      <c r="D23" s="303">
        <v>30</v>
      </c>
    </row>
    <row r="24" spans="2:12" ht="13.5" thickBot="1">
      <c r="C24" s="302" t="s">
        <v>89</v>
      </c>
      <c r="D24" s="301">
        <v>10</v>
      </c>
    </row>
    <row r="25" spans="2:12" ht="13.5" thickBot="1">
      <c r="C25" s="300"/>
      <c r="D25" s="300"/>
    </row>
    <row r="26" spans="2:12">
      <c r="C26" s="299" t="s">
        <v>88</v>
      </c>
      <c r="D26" s="298"/>
    </row>
    <row r="27" spans="2:12">
      <c r="C27" s="297" t="s">
        <v>5</v>
      </c>
      <c r="D27" s="296">
        <f>MAX(B5:B18)</f>
        <v>14</v>
      </c>
    </row>
    <row r="28" spans="2:12" ht="26.25" thickBot="1">
      <c r="C28" s="295" t="s">
        <v>87</v>
      </c>
      <c r="D28" s="294">
        <f>MAX(H5:H18)</f>
        <v>16416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30"/>
  <sheetViews>
    <sheetView workbookViewId="0">
      <pane ySplit="4" topLeftCell="A5" activePane="bottomLeft" state="frozen"/>
      <selection activeCell="C12" sqref="C12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318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304</v>
      </c>
      <c r="D5" s="328">
        <v>1977</v>
      </c>
      <c r="E5" s="329">
        <v>5.5</v>
      </c>
      <c r="F5" s="396">
        <v>1901</v>
      </c>
      <c r="G5" s="394" t="str">
        <f>VLOOKUP(D5,Fasce!$A$3:$B$8,2)</f>
        <v>1800-2000</v>
      </c>
      <c r="H5" s="327">
        <f t="shared" ref="H5:H20" si="0">F5*E5</f>
        <v>10455.5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1"/>
    </row>
    <row r="6" spans="2:14" ht="18" customHeight="1">
      <c r="B6" s="324">
        <v>2</v>
      </c>
      <c r="C6" s="402" t="s">
        <v>285</v>
      </c>
      <c r="D6" s="321">
        <v>2240</v>
      </c>
      <c r="E6" s="322">
        <v>5</v>
      </c>
      <c r="F6" s="397">
        <v>1886</v>
      </c>
      <c r="G6" s="399" t="str">
        <f>VLOOKUP(D6,Fasce!$A$3:$B$8,2)</f>
        <v>Assoluta</v>
      </c>
      <c r="H6" s="320">
        <f t="shared" si="0"/>
        <v>9430</v>
      </c>
      <c r="I6" s="319">
        <f t="shared" si="1"/>
        <v>43.9453125</v>
      </c>
      <c r="J6" s="318">
        <f t="shared" si="2"/>
        <v>27.06</v>
      </c>
      <c r="K6" s="317">
        <f t="shared" si="3"/>
        <v>71.005312500000002</v>
      </c>
      <c r="L6" s="391"/>
    </row>
    <row r="7" spans="2:14" ht="18" customHeight="1">
      <c r="B7" s="324">
        <v>3</v>
      </c>
      <c r="C7" s="402" t="s">
        <v>227</v>
      </c>
      <c r="D7" s="321">
        <v>1725</v>
      </c>
      <c r="E7" s="322">
        <v>4</v>
      </c>
      <c r="F7" s="397">
        <v>1775</v>
      </c>
      <c r="G7" s="399" t="str">
        <f>VLOOKUP(D7,Fasce!$A$3:$B$8,2)</f>
        <v>1600-1799</v>
      </c>
      <c r="H7" s="320">
        <f t="shared" si="0"/>
        <v>7100</v>
      </c>
      <c r="I7" s="319">
        <f t="shared" si="1"/>
        <v>38.28125</v>
      </c>
      <c r="J7" s="318">
        <f t="shared" si="2"/>
        <v>20.37</v>
      </c>
      <c r="K7" s="317">
        <f t="shared" si="3"/>
        <v>58.651250000000005</v>
      </c>
      <c r="L7" s="391"/>
    </row>
    <row r="8" spans="2:14" ht="18" customHeight="1">
      <c r="B8" s="324">
        <v>4</v>
      </c>
      <c r="C8" s="402" t="s">
        <v>261</v>
      </c>
      <c r="D8" s="321">
        <v>1565</v>
      </c>
      <c r="E8" s="322">
        <v>4</v>
      </c>
      <c r="F8" s="397">
        <v>1696</v>
      </c>
      <c r="G8" s="399" t="str">
        <f>VLOOKUP(D8,Fasce!$A$3:$B$8,2)</f>
        <v>1400-1599</v>
      </c>
      <c r="H8" s="320">
        <f t="shared" si="0"/>
        <v>6784</v>
      </c>
      <c r="I8" s="319">
        <f t="shared" si="1"/>
        <v>33.0078125</v>
      </c>
      <c r="J8" s="318">
        <f t="shared" si="2"/>
        <v>19.47</v>
      </c>
      <c r="K8" s="317">
        <f t="shared" si="3"/>
        <v>52.477812499999999</v>
      </c>
      <c r="L8" s="391"/>
    </row>
    <row r="9" spans="2:14" ht="18" customHeight="1">
      <c r="B9" s="324">
        <v>5</v>
      </c>
      <c r="C9" s="323" t="s">
        <v>265</v>
      </c>
      <c r="D9" s="321">
        <v>2103</v>
      </c>
      <c r="E9" s="322">
        <v>3.5</v>
      </c>
      <c r="F9" s="397">
        <v>1907</v>
      </c>
      <c r="G9" s="399" t="str">
        <f>VLOOKUP(D9,Fasce!$A$3:$B$8,2)</f>
        <v>Assoluta</v>
      </c>
      <c r="H9" s="320">
        <f t="shared" si="0"/>
        <v>6674.5</v>
      </c>
      <c r="I9" s="319">
        <f t="shared" si="1"/>
        <v>28.125</v>
      </c>
      <c r="J9" s="318">
        <f t="shared" si="2"/>
        <v>19.149999999999999</v>
      </c>
      <c r="K9" s="317">
        <f t="shared" si="3"/>
        <v>47.274999999999999</v>
      </c>
      <c r="L9" s="391"/>
    </row>
    <row r="10" spans="2:14" ht="18" customHeight="1">
      <c r="B10" s="324">
        <v>6</v>
      </c>
      <c r="C10" s="323" t="s">
        <v>239</v>
      </c>
      <c r="D10" s="321">
        <v>1835</v>
      </c>
      <c r="E10" s="322">
        <v>3.5</v>
      </c>
      <c r="F10" s="397">
        <v>1855</v>
      </c>
      <c r="G10" s="399" t="str">
        <f>VLOOKUP(D10,Fasce!$A$3:$B$8,2)</f>
        <v>1800-2000</v>
      </c>
      <c r="H10" s="320">
        <f t="shared" si="0"/>
        <v>6492.5</v>
      </c>
      <c r="I10" s="319">
        <f t="shared" si="1"/>
        <v>23.6328125</v>
      </c>
      <c r="J10" s="318">
        <f t="shared" si="2"/>
        <v>18.63</v>
      </c>
      <c r="K10" s="317">
        <f t="shared" si="3"/>
        <v>42.262812499999995</v>
      </c>
      <c r="L10" s="391"/>
    </row>
    <row r="11" spans="2:14" ht="18" customHeight="1">
      <c r="B11" s="324">
        <v>7</v>
      </c>
      <c r="C11" s="323" t="s">
        <v>305</v>
      </c>
      <c r="D11" s="321">
        <v>1716</v>
      </c>
      <c r="E11" s="322">
        <v>3.5</v>
      </c>
      <c r="F11" s="397">
        <v>1842</v>
      </c>
      <c r="G11" s="399" t="str">
        <f>VLOOKUP(D11,Fasce!$A$3:$B$8,2)</f>
        <v>1600-1799</v>
      </c>
      <c r="H11" s="320">
        <f t="shared" si="0"/>
        <v>6447</v>
      </c>
      <c r="I11" s="319">
        <f t="shared" si="1"/>
        <v>19.53125</v>
      </c>
      <c r="J11" s="318">
        <f t="shared" si="2"/>
        <v>18.5</v>
      </c>
      <c r="K11" s="317">
        <f t="shared" si="3"/>
        <v>38.03125</v>
      </c>
      <c r="L11" s="391"/>
    </row>
    <row r="12" spans="2:14" ht="18" customHeight="1">
      <c r="B12" s="324">
        <v>8</v>
      </c>
      <c r="C12" s="323" t="s">
        <v>235</v>
      </c>
      <c r="D12" s="321">
        <v>1789</v>
      </c>
      <c r="E12" s="322">
        <v>3</v>
      </c>
      <c r="F12" s="397">
        <v>1793</v>
      </c>
      <c r="G12" s="399" t="str">
        <f>VLOOKUP(D12,Fasce!$A$3:$B$8,2)</f>
        <v>1600-1799</v>
      </c>
      <c r="H12" s="320">
        <f t="shared" si="0"/>
        <v>5379</v>
      </c>
      <c r="I12" s="319">
        <f t="shared" si="1"/>
        <v>15.8203125</v>
      </c>
      <c r="J12" s="318">
        <f t="shared" si="2"/>
        <v>15.43</v>
      </c>
      <c r="K12" s="317">
        <f t="shared" si="3"/>
        <v>31.2503125</v>
      </c>
      <c r="L12" s="391"/>
    </row>
    <row r="13" spans="2:14" ht="18" customHeight="1">
      <c r="B13" s="324">
        <v>9</v>
      </c>
      <c r="C13" s="323" t="s">
        <v>306</v>
      </c>
      <c r="D13" s="321">
        <v>1914</v>
      </c>
      <c r="E13" s="322">
        <v>3</v>
      </c>
      <c r="F13" s="397">
        <v>1719</v>
      </c>
      <c r="G13" s="399" t="str">
        <f>VLOOKUP(D13,Fasce!$A$3:$B$8,2)</f>
        <v>1800-2000</v>
      </c>
      <c r="H13" s="320">
        <f t="shared" si="0"/>
        <v>5157</v>
      </c>
      <c r="I13" s="319">
        <f t="shared" si="1"/>
        <v>12.5</v>
      </c>
      <c r="J13" s="318">
        <f t="shared" si="2"/>
        <v>14.8</v>
      </c>
      <c r="K13" s="317">
        <f t="shared" si="3"/>
        <v>27.3</v>
      </c>
      <c r="L13" s="391"/>
    </row>
    <row r="14" spans="2:14" ht="18" customHeight="1">
      <c r="B14" s="324">
        <v>10</v>
      </c>
      <c r="C14" s="323" t="s">
        <v>230</v>
      </c>
      <c r="D14" s="321">
        <v>1530</v>
      </c>
      <c r="E14" s="322">
        <v>2.5</v>
      </c>
      <c r="F14" s="397">
        <v>1765</v>
      </c>
      <c r="G14" s="399" t="str">
        <f>VLOOKUP(D14,Fasce!$A$3:$B$8,2)</f>
        <v>1400-1599</v>
      </c>
      <c r="H14" s="320">
        <f t="shared" si="0"/>
        <v>4412.5</v>
      </c>
      <c r="I14" s="319">
        <f t="shared" si="1"/>
        <v>9.5703125</v>
      </c>
      <c r="J14" s="318">
        <f t="shared" si="2"/>
        <v>12.66</v>
      </c>
      <c r="K14" s="317">
        <f t="shared" si="3"/>
        <v>22.2303125</v>
      </c>
      <c r="L14" s="391"/>
    </row>
    <row r="15" spans="2:14" ht="18" customHeight="1">
      <c r="B15" s="324">
        <v>11</v>
      </c>
      <c r="C15" s="323" t="s">
        <v>258</v>
      </c>
      <c r="D15" s="321">
        <v>1875</v>
      </c>
      <c r="E15" s="322">
        <v>2.5</v>
      </c>
      <c r="F15" s="397">
        <v>1737</v>
      </c>
      <c r="G15" s="399" t="str">
        <f>VLOOKUP(D15,Fasce!$A$3:$B$8,2)</f>
        <v>1800-2000</v>
      </c>
      <c r="H15" s="320">
        <f t="shared" ref="H15:H18" si="4">F15*E15</f>
        <v>4342.5</v>
      </c>
      <c r="I15" s="319">
        <f t="shared" ref="I15:I18" si="5">$N$2*(((MAX($B$5:$B$20)-B15+1)^$N$3)/(MAX($B$5:$B$20)^$N$3))</f>
        <v>7.03125</v>
      </c>
      <c r="J15" s="318">
        <f t="shared" ref="J15:J18" si="6">ROUND($D$25*H15/$D$30,2)</f>
        <v>12.46</v>
      </c>
      <c r="K15" s="317">
        <f t="shared" ref="K15:K18" si="7">SUM(I15:J15)</f>
        <v>19.491250000000001</v>
      </c>
      <c r="L15" s="391"/>
    </row>
    <row r="16" spans="2:14" ht="18" customHeight="1">
      <c r="B16" s="324">
        <v>12</v>
      </c>
      <c r="C16" s="323" t="s">
        <v>297</v>
      </c>
      <c r="D16" s="321">
        <v>1780</v>
      </c>
      <c r="E16" s="322">
        <v>2.5</v>
      </c>
      <c r="F16" s="397">
        <v>1704</v>
      </c>
      <c r="G16" s="399" t="str">
        <f>VLOOKUP(D16,Fasce!$A$3:$B$8,2)</f>
        <v>1600-1799</v>
      </c>
      <c r="H16" s="320">
        <f t="shared" si="4"/>
        <v>4260</v>
      </c>
      <c r="I16" s="319">
        <f t="shared" si="5"/>
        <v>4.8828125</v>
      </c>
      <c r="J16" s="318">
        <f t="shared" si="6"/>
        <v>12.22</v>
      </c>
      <c r="K16" s="317">
        <f t="shared" si="7"/>
        <v>17.102812499999999</v>
      </c>
      <c r="L16" s="391"/>
    </row>
    <row r="17" spans="2:12" ht="18" customHeight="1">
      <c r="B17" s="324">
        <v>13</v>
      </c>
      <c r="C17" s="323" t="s">
        <v>246</v>
      </c>
      <c r="D17" s="321">
        <v>1562</v>
      </c>
      <c r="E17" s="322">
        <v>2</v>
      </c>
      <c r="F17" s="397">
        <v>1770</v>
      </c>
      <c r="G17" s="399" t="str">
        <f>VLOOKUP(D17,Fasce!$A$3:$B$8,2)</f>
        <v>1400-1599</v>
      </c>
      <c r="H17" s="320">
        <f t="shared" si="4"/>
        <v>3540</v>
      </c>
      <c r="I17" s="319">
        <f t="shared" si="5"/>
        <v>3.125</v>
      </c>
      <c r="J17" s="318">
        <f t="shared" si="6"/>
        <v>10.16</v>
      </c>
      <c r="K17" s="317">
        <f t="shared" si="7"/>
        <v>13.285</v>
      </c>
      <c r="L17" s="391"/>
    </row>
    <row r="18" spans="2:12" ht="18" customHeight="1">
      <c r="B18" s="324">
        <v>14</v>
      </c>
      <c r="C18" s="323" t="s">
        <v>307</v>
      </c>
      <c r="D18" s="321">
        <v>1772</v>
      </c>
      <c r="E18" s="322">
        <v>2</v>
      </c>
      <c r="F18" s="397">
        <v>1766</v>
      </c>
      <c r="G18" s="399" t="str">
        <f>VLOOKUP(D18,Fasce!$A$3:$B$8,2)</f>
        <v>1600-1799</v>
      </c>
      <c r="H18" s="320">
        <f t="shared" si="4"/>
        <v>3532</v>
      </c>
      <c r="I18" s="319">
        <f t="shared" si="5"/>
        <v>1.7578125</v>
      </c>
      <c r="J18" s="318">
        <f t="shared" si="6"/>
        <v>10.130000000000001</v>
      </c>
      <c r="K18" s="317">
        <f t="shared" si="7"/>
        <v>11.887812500000001</v>
      </c>
      <c r="L18" s="391"/>
    </row>
    <row r="19" spans="2:12" ht="18" customHeight="1">
      <c r="B19" s="324">
        <v>15</v>
      </c>
      <c r="C19" s="323" t="s">
        <v>308</v>
      </c>
      <c r="D19" s="321">
        <v>1563</v>
      </c>
      <c r="E19" s="322">
        <v>1</v>
      </c>
      <c r="F19" s="397">
        <v>1780</v>
      </c>
      <c r="G19" s="399" t="str">
        <f>VLOOKUP(D19,Fasce!$A$3:$B$8,2)</f>
        <v>1400-1599</v>
      </c>
      <c r="H19" s="320">
        <f t="shared" si="0"/>
        <v>1780</v>
      </c>
      <c r="I19" s="319">
        <f t="shared" si="1"/>
        <v>0.78125</v>
      </c>
      <c r="J19" s="318">
        <f t="shared" si="2"/>
        <v>5.1100000000000003</v>
      </c>
      <c r="K19" s="317">
        <f t="shared" si="3"/>
        <v>5.8912500000000003</v>
      </c>
      <c r="L19" s="391"/>
    </row>
    <row r="20" spans="2:12" ht="18" customHeight="1" thickBot="1">
      <c r="B20" s="316">
        <v>16</v>
      </c>
      <c r="C20" s="315" t="s">
        <v>231</v>
      </c>
      <c r="D20" s="313">
        <v>1694</v>
      </c>
      <c r="E20" s="314">
        <v>0.5</v>
      </c>
      <c r="F20" s="398">
        <v>1745</v>
      </c>
      <c r="G20" s="400" t="str">
        <f>VLOOKUP(D20,Fasce!$A$3:$B$8,2)</f>
        <v>1600-1799</v>
      </c>
      <c r="H20" s="312">
        <f t="shared" si="0"/>
        <v>872.5</v>
      </c>
      <c r="I20" s="311">
        <f t="shared" si="1"/>
        <v>0.1953125</v>
      </c>
      <c r="J20" s="310">
        <f t="shared" si="2"/>
        <v>2.5</v>
      </c>
      <c r="K20" s="309">
        <f t="shared" si="3"/>
        <v>2.6953125</v>
      </c>
      <c r="L20" s="391"/>
    </row>
    <row r="21" spans="2:12" ht="13.5" thickBot="1"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10455.5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N33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319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305</v>
      </c>
      <c r="D5" s="328">
        <v>1833</v>
      </c>
      <c r="E5" s="329">
        <v>4.5</v>
      </c>
      <c r="F5" s="396">
        <v>1739</v>
      </c>
      <c r="G5" s="394" t="str">
        <f>VLOOKUP(D5,Fasce!$A$3:$B$8,2)</f>
        <v>1800-2000</v>
      </c>
      <c r="H5" s="327">
        <f t="shared" ref="H5:H23" si="0">F5*E5</f>
        <v>7825.5</v>
      </c>
      <c r="I5" s="319">
        <f>$N$2*(((MAX($B$5:$B$23)-B5+1)^$N$3)/(MAX($B$5:$B$23)^$N$3))</f>
        <v>50</v>
      </c>
      <c r="J5" s="326">
        <f>ROUND($D$28*H5/$D$33,2)</f>
        <v>30</v>
      </c>
      <c r="K5" s="325">
        <f t="shared" ref="K5:K23" si="1">SUM(I5:J5)</f>
        <v>80</v>
      </c>
      <c r="L5" s="391"/>
    </row>
    <row r="6" spans="2:14" ht="18" customHeight="1">
      <c r="B6" s="324">
        <v>2</v>
      </c>
      <c r="C6" s="323" t="s">
        <v>239</v>
      </c>
      <c r="D6" s="321">
        <v>1914</v>
      </c>
      <c r="E6" s="322">
        <v>4</v>
      </c>
      <c r="F6" s="397">
        <v>1639</v>
      </c>
      <c r="G6" s="399" t="str">
        <f>VLOOKUP(D6,Fasce!$A$3:$B$8,2)</f>
        <v>1800-2000</v>
      </c>
      <c r="H6" s="320">
        <f t="shared" si="0"/>
        <v>6556</v>
      </c>
      <c r="I6" s="319">
        <f>$N$2*(((MAX($B$5:$B$23)-B6+1)^$N$3)/(MAX($B$5:$B$23)^$N$3))</f>
        <v>44.875346260387808</v>
      </c>
      <c r="J6" s="318">
        <f>ROUND($D$28*H6/$D$33,2)</f>
        <v>25.13</v>
      </c>
      <c r="K6" s="317">
        <f t="shared" si="1"/>
        <v>70.00534626038781</v>
      </c>
      <c r="L6" s="391"/>
    </row>
    <row r="7" spans="2:14" ht="18" customHeight="1">
      <c r="B7" s="324">
        <v>3</v>
      </c>
      <c r="C7" s="323" t="s">
        <v>258</v>
      </c>
      <c r="D7" s="321">
        <v>1812</v>
      </c>
      <c r="E7" s="322">
        <v>4</v>
      </c>
      <c r="F7" s="397">
        <v>1547</v>
      </c>
      <c r="G7" s="399" t="str">
        <f>VLOOKUP(D7,Fasce!$A$3:$B$8,2)</f>
        <v>1800-2000</v>
      </c>
      <c r="H7" s="320">
        <f t="shared" si="0"/>
        <v>6188</v>
      </c>
      <c r="I7" s="319">
        <f t="shared" ref="I7:I22" si="2">$N$2*(((MAX($B$5:$B$23)-B7+1)^$N$3)/(MAX($B$5:$B$23)^$N$3))</f>
        <v>40.02770083102493</v>
      </c>
      <c r="J7" s="318">
        <f t="shared" ref="J7:J22" si="3">ROUND($D$28*H7/$D$33,2)</f>
        <v>23.72</v>
      </c>
      <c r="K7" s="317">
        <f t="shared" si="1"/>
        <v>63.747700831024929</v>
      </c>
      <c r="L7" s="391"/>
    </row>
    <row r="8" spans="2:14" ht="18" customHeight="1">
      <c r="B8" s="324">
        <v>4</v>
      </c>
      <c r="C8" s="323" t="s">
        <v>265</v>
      </c>
      <c r="D8" s="321">
        <v>1985</v>
      </c>
      <c r="E8" s="322">
        <v>3.5</v>
      </c>
      <c r="F8" s="397">
        <v>1732</v>
      </c>
      <c r="G8" s="399" t="str">
        <f>VLOOKUP(D8,Fasce!$A$3:$B$8,2)</f>
        <v>1800-2000</v>
      </c>
      <c r="H8" s="320">
        <f t="shared" si="0"/>
        <v>6062</v>
      </c>
      <c r="I8" s="319">
        <f t="shared" si="2"/>
        <v>35.45706371191136</v>
      </c>
      <c r="J8" s="318">
        <f t="shared" si="3"/>
        <v>23.24</v>
      </c>
      <c r="K8" s="317">
        <f t="shared" si="1"/>
        <v>58.697063711911355</v>
      </c>
      <c r="L8" s="391"/>
    </row>
    <row r="9" spans="2:14" ht="18" customHeight="1">
      <c r="B9" s="324">
        <v>5</v>
      </c>
      <c r="C9" s="323" t="s">
        <v>227</v>
      </c>
      <c r="D9" s="321">
        <v>1823</v>
      </c>
      <c r="E9" s="322">
        <v>3.5</v>
      </c>
      <c r="F9" s="397">
        <v>1628</v>
      </c>
      <c r="G9" s="399" t="str">
        <f>VLOOKUP(D9,Fasce!$A$3:$B$8,2)</f>
        <v>1800-2000</v>
      </c>
      <c r="H9" s="320">
        <f t="shared" si="0"/>
        <v>5698</v>
      </c>
      <c r="I9" s="319">
        <f t="shared" si="2"/>
        <v>31.163434903047094</v>
      </c>
      <c r="J9" s="318">
        <f t="shared" si="3"/>
        <v>21.84</v>
      </c>
      <c r="K9" s="317">
        <f t="shared" si="1"/>
        <v>53.003434903047093</v>
      </c>
      <c r="L9" s="391"/>
    </row>
    <row r="10" spans="2:14" ht="18" customHeight="1">
      <c r="B10" s="324">
        <v>6</v>
      </c>
      <c r="C10" s="402" t="s">
        <v>241</v>
      </c>
      <c r="D10" s="321">
        <v>1624</v>
      </c>
      <c r="E10" s="322">
        <v>3</v>
      </c>
      <c r="F10" s="397">
        <v>1670</v>
      </c>
      <c r="G10" s="399" t="str">
        <f>VLOOKUP(D10,Fasce!$A$3:$B$8,2)</f>
        <v>1600-1799</v>
      </c>
      <c r="H10" s="320">
        <f t="shared" si="0"/>
        <v>5010</v>
      </c>
      <c r="I10" s="319">
        <f t="shared" si="2"/>
        <v>27.146814404432135</v>
      </c>
      <c r="J10" s="318">
        <f t="shared" si="3"/>
        <v>19.21</v>
      </c>
      <c r="K10" s="317">
        <f t="shared" si="1"/>
        <v>46.356814404432136</v>
      </c>
      <c r="L10" s="391"/>
    </row>
    <row r="11" spans="2:14" ht="18" customHeight="1">
      <c r="B11" s="324">
        <v>7</v>
      </c>
      <c r="C11" s="323" t="s">
        <v>252</v>
      </c>
      <c r="D11" s="321">
        <v>1665</v>
      </c>
      <c r="E11" s="322">
        <v>3</v>
      </c>
      <c r="F11" s="397">
        <v>1603</v>
      </c>
      <c r="G11" s="399" t="str">
        <f>VLOOKUP(D11,Fasce!$A$3:$B$8,2)</f>
        <v>1600-1799</v>
      </c>
      <c r="H11" s="320">
        <f t="shared" si="0"/>
        <v>4809</v>
      </c>
      <c r="I11" s="319">
        <f t="shared" si="2"/>
        <v>23.407202216066484</v>
      </c>
      <c r="J11" s="318">
        <f t="shared" si="3"/>
        <v>18.440000000000001</v>
      </c>
      <c r="K11" s="317">
        <f t="shared" si="1"/>
        <v>41.847202216066485</v>
      </c>
      <c r="L11" s="391"/>
    </row>
    <row r="12" spans="2:14" ht="18" customHeight="1">
      <c r="B12" s="324">
        <v>8</v>
      </c>
      <c r="C12" s="323" t="s">
        <v>235</v>
      </c>
      <c r="D12" s="321">
        <v>1825</v>
      </c>
      <c r="E12" s="322">
        <v>3</v>
      </c>
      <c r="F12" s="397">
        <v>1549</v>
      </c>
      <c r="G12" s="399" t="str">
        <f>VLOOKUP(D12,Fasce!$A$3:$B$8,2)</f>
        <v>1800-2000</v>
      </c>
      <c r="H12" s="320">
        <f t="shared" si="0"/>
        <v>4647</v>
      </c>
      <c r="I12" s="319">
        <f t="shared" si="2"/>
        <v>19.94459833795014</v>
      </c>
      <c r="J12" s="318">
        <f t="shared" si="3"/>
        <v>17.809999999999999</v>
      </c>
      <c r="K12" s="317">
        <f t="shared" si="1"/>
        <v>37.754598337950142</v>
      </c>
      <c r="L12" s="391"/>
    </row>
    <row r="13" spans="2:14" ht="18" customHeight="1">
      <c r="B13" s="324">
        <v>9</v>
      </c>
      <c r="C13" s="402" t="s">
        <v>320</v>
      </c>
      <c r="D13" s="321">
        <v>1399</v>
      </c>
      <c r="E13" s="322">
        <v>3</v>
      </c>
      <c r="F13" s="397">
        <v>1542</v>
      </c>
      <c r="G13" s="399" t="str">
        <f>VLOOKUP(D13,Fasce!$A$3:$B$8,2)</f>
        <v>Under 1400</v>
      </c>
      <c r="H13" s="320">
        <f t="shared" si="0"/>
        <v>4626</v>
      </c>
      <c r="I13" s="319">
        <f t="shared" si="2"/>
        <v>16.759002770083104</v>
      </c>
      <c r="J13" s="318">
        <f t="shared" si="3"/>
        <v>17.73</v>
      </c>
      <c r="K13" s="317">
        <f t="shared" si="1"/>
        <v>34.489002770083104</v>
      </c>
      <c r="L13" s="391"/>
    </row>
    <row r="14" spans="2:14" ht="18" customHeight="1">
      <c r="B14" s="324">
        <v>10</v>
      </c>
      <c r="C14" s="402" t="s">
        <v>230</v>
      </c>
      <c r="D14" s="321">
        <v>1490</v>
      </c>
      <c r="E14" s="322">
        <v>2.5</v>
      </c>
      <c r="F14" s="397">
        <v>1670</v>
      </c>
      <c r="G14" s="399" t="str">
        <f>VLOOKUP(D14,Fasce!$A$3:$B$8,2)</f>
        <v>1400-1599</v>
      </c>
      <c r="H14" s="320">
        <f t="shared" si="0"/>
        <v>4175</v>
      </c>
      <c r="I14" s="319">
        <f t="shared" si="2"/>
        <v>13.850415512465375</v>
      </c>
      <c r="J14" s="318">
        <f t="shared" si="3"/>
        <v>16.010000000000002</v>
      </c>
      <c r="K14" s="317">
        <f t="shared" si="1"/>
        <v>29.860415512465377</v>
      </c>
      <c r="L14" s="391"/>
    </row>
    <row r="15" spans="2:14" ht="18" customHeight="1">
      <c r="B15" s="324">
        <v>11</v>
      </c>
      <c r="C15" s="323" t="s">
        <v>273</v>
      </c>
      <c r="D15" s="321">
        <v>1399</v>
      </c>
      <c r="E15" s="322">
        <v>2</v>
      </c>
      <c r="F15" s="397">
        <v>1723</v>
      </c>
      <c r="G15" s="399" t="str">
        <f>VLOOKUP(D15,Fasce!$A$3:$B$8,2)</f>
        <v>Under 1400</v>
      </c>
      <c r="H15" s="320">
        <f t="shared" si="0"/>
        <v>3446</v>
      </c>
      <c r="I15" s="319">
        <f t="shared" si="2"/>
        <v>11.218836565096952</v>
      </c>
      <c r="J15" s="318">
        <f t="shared" si="3"/>
        <v>13.21</v>
      </c>
      <c r="K15" s="317">
        <f t="shared" si="1"/>
        <v>24.428836565096951</v>
      </c>
      <c r="L15" s="391"/>
    </row>
    <row r="16" spans="2:14" ht="18" customHeight="1">
      <c r="B16" s="324">
        <v>12</v>
      </c>
      <c r="C16" s="323" t="s">
        <v>324</v>
      </c>
      <c r="D16" s="321">
        <v>1695</v>
      </c>
      <c r="E16" s="322">
        <v>2</v>
      </c>
      <c r="F16" s="397">
        <v>1704</v>
      </c>
      <c r="G16" s="399" t="str">
        <f>VLOOKUP(D16,Fasce!$A$3:$B$8,2)</f>
        <v>1600-1799</v>
      </c>
      <c r="H16" s="320">
        <f t="shared" si="0"/>
        <v>3408</v>
      </c>
      <c r="I16" s="319">
        <f t="shared" si="2"/>
        <v>8.86426592797784</v>
      </c>
      <c r="J16" s="318">
        <f t="shared" si="3"/>
        <v>13.06</v>
      </c>
      <c r="K16" s="317">
        <f t="shared" si="1"/>
        <v>21.924265927977842</v>
      </c>
      <c r="L16" s="391"/>
    </row>
    <row r="17" spans="2:12" ht="18" customHeight="1">
      <c r="B17" s="324">
        <v>13</v>
      </c>
      <c r="C17" s="323" t="s">
        <v>321</v>
      </c>
      <c r="D17" s="321">
        <v>1399</v>
      </c>
      <c r="E17" s="322">
        <v>2</v>
      </c>
      <c r="F17" s="397">
        <v>1528</v>
      </c>
      <c r="G17" s="399" t="str">
        <f>VLOOKUP(D17,Fasce!$A$3:$B$8,2)</f>
        <v>Under 1400</v>
      </c>
      <c r="H17" s="320">
        <f t="shared" si="0"/>
        <v>3056</v>
      </c>
      <c r="I17" s="319">
        <f t="shared" si="2"/>
        <v>6.7867036011080337</v>
      </c>
      <c r="J17" s="318">
        <f t="shared" si="3"/>
        <v>11.72</v>
      </c>
      <c r="K17" s="317">
        <f t="shared" si="1"/>
        <v>18.506703601108036</v>
      </c>
      <c r="L17" s="391"/>
    </row>
    <row r="18" spans="2:12" ht="18" customHeight="1">
      <c r="B18" s="324">
        <v>14</v>
      </c>
      <c r="C18" s="323" t="s">
        <v>322</v>
      </c>
      <c r="D18" s="321">
        <v>1399</v>
      </c>
      <c r="E18" s="322">
        <v>2</v>
      </c>
      <c r="F18" s="397">
        <v>1522</v>
      </c>
      <c r="G18" s="399" t="str">
        <f>VLOOKUP(D18,Fasce!$A$3:$B$8,2)</f>
        <v>Under 1400</v>
      </c>
      <c r="H18" s="320">
        <f t="shared" ref="H18" si="4">F18*E18</f>
        <v>3044</v>
      </c>
      <c r="I18" s="319">
        <f t="shared" ref="I18" si="5">$N$2*(((MAX($B$5:$B$23)-B18+1)^$N$3)/(MAX($B$5:$B$23)^$N$3))</f>
        <v>4.986149584487535</v>
      </c>
      <c r="J18" s="318">
        <f t="shared" ref="J18" si="6">ROUND($D$28*H18/$D$33,2)</f>
        <v>11.67</v>
      </c>
      <c r="K18" s="317">
        <f t="shared" ref="K18" si="7">SUM(I18:J18)</f>
        <v>16.656149584487537</v>
      </c>
      <c r="L18" s="391"/>
    </row>
    <row r="19" spans="2:12" ht="18" customHeight="1">
      <c r="B19" s="324">
        <v>15</v>
      </c>
      <c r="C19" s="323" t="s">
        <v>323</v>
      </c>
      <c r="D19" s="321">
        <v>1399</v>
      </c>
      <c r="E19" s="322">
        <v>2</v>
      </c>
      <c r="F19" s="397">
        <v>1561</v>
      </c>
      <c r="G19" s="399" t="str">
        <f>VLOOKUP(D19,Fasce!$A$3:$B$8,2)</f>
        <v>Under 1400</v>
      </c>
      <c r="H19" s="320">
        <f t="shared" si="0"/>
        <v>3122</v>
      </c>
      <c r="I19" s="319">
        <f t="shared" si="2"/>
        <v>3.4626038781163437</v>
      </c>
      <c r="J19" s="318">
        <f t="shared" si="3"/>
        <v>11.97</v>
      </c>
      <c r="K19" s="317">
        <f t="shared" si="1"/>
        <v>15.432603878116344</v>
      </c>
      <c r="L19" s="391"/>
    </row>
    <row r="20" spans="2:12" ht="18" customHeight="1">
      <c r="B20" s="324">
        <v>16</v>
      </c>
      <c r="C20" s="323" t="s">
        <v>325</v>
      </c>
      <c r="D20" s="321">
        <v>1554</v>
      </c>
      <c r="E20" s="322">
        <v>2</v>
      </c>
      <c r="F20" s="397">
        <v>1546</v>
      </c>
      <c r="G20" s="399" t="str">
        <f>VLOOKUP(D20,Fasce!$A$3:$B$8,2)</f>
        <v>1400-1599</v>
      </c>
      <c r="H20" s="320">
        <f t="shared" si="0"/>
        <v>3092</v>
      </c>
      <c r="I20" s="319">
        <f t="shared" si="2"/>
        <v>2.21606648199446</v>
      </c>
      <c r="J20" s="318">
        <f t="shared" si="3"/>
        <v>11.85</v>
      </c>
      <c r="K20" s="317">
        <f t="shared" si="1"/>
        <v>14.06606648199446</v>
      </c>
      <c r="L20" s="391"/>
    </row>
    <row r="21" spans="2:12" ht="18" customHeight="1">
      <c r="B21" s="324">
        <v>17</v>
      </c>
      <c r="C21" s="323" t="s">
        <v>276</v>
      </c>
      <c r="D21" s="321">
        <v>1399</v>
      </c>
      <c r="E21" s="322">
        <v>2</v>
      </c>
      <c r="F21" s="397">
        <v>1546</v>
      </c>
      <c r="G21" s="399" t="str">
        <f>VLOOKUP(D21,Fasce!$A$3:$B$8,2)</f>
        <v>Under 1400</v>
      </c>
      <c r="H21" s="320">
        <f t="shared" si="0"/>
        <v>3092</v>
      </c>
      <c r="I21" s="319">
        <f t="shared" si="2"/>
        <v>1.2465373961218837</v>
      </c>
      <c r="J21" s="318">
        <f t="shared" si="3"/>
        <v>11.85</v>
      </c>
      <c r="K21" s="317">
        <f t="shared" si="1"/>
        <v>13.096537396121883</v>
      </c>
      <c r="L21" s="391"/>
    </row>
    <row r="22" spans="2:12" ht="18" customHeight="1">
      <c r="B22" s="324">
        <v>18</v>
      </c>
      <c r="C22" s="323" t="s">
        <v>296</v>
      </c>
      <c r="D22" s="321">
        <v>1399</v>
      </c>
      <c r="E22" s="322">
        <v>1</v>
      </c>
      <c r="F22" s="397">
        <v>1598</v>
      </c>
      <c r="G22" s="399" t="str">
        <f>VLOOKUP(D22,Fasce!$A$3:$B$8,2)</f>
        <v>Under 1400</v>
      </c>
      <c r="H22" s="320">
        <f t="shared" si="0"/>
        <v>1598</v>
      </c>
      <c r="I22" s="319">
        <f t="shared" si="2"/>
        <v>0.554016620498615</v>
      </c>
      <c r="J22" s="318">
        <f t="shared" si="3"/>
        <v>6.13</v>
      </c>
      <c r="K22" s="317">
        <f t="shared" si="1"/>
        <v>6.6840166204986149</v>
      </c>
      <c r="L22" s="391"/>
    </row>
    <row r="23" spans="2:12" ht="18" customHeight="1" thickBot="1">
      <c r="B23" s="316">
        <v>19</v>
      </c>
      <c r="C23" s="315" t="s">
        <v>326</v>
      </c>
      <c r="D23" s="313">
        <v>1399</v>
      </c>
      <c r="E23" s="314">
        <v>1</v>
      </c>
      <c r="F23" s="398">
        <v>1476</v>
      </c>
      <c r="G23" s="400" t="str">
        <f>VLOOKUP(D23,Fasce!$A$3:$B$8,2)</f>
        <v>Under 1400</v>
      </c>
      <c r="H23" s="312">
        <f t="shared" si="0"/>
        <v>1476</v>
      </c>
      <c r="I23" s="311">
        <f>$N$2*(((MAX($B$5:$B$23)-B23+1)^$N$3)/(MAX($B$5:$B$23)^$N$3))</f>
        <v>0.13850415512465375</v>
      </c>
      <c r="J23" s="310">
        <f>ROUND($D$28*H23/$D$33,2)</f>
        <v>5.66</v>
      </c>
      <c r="K23" s="309">
        <f t="shared" si="1"/>
        <v>5.7985041551246539</v>
      </c>
      <c r="L23" s="391"/>
    </row>
    <row r="24" spans="2:12" ht="13.5" thickBot="1">
      <c r="B24" s="307"/>
      <c r="C24" s="307"/>
      <c r="D24" s="307"/>
      <c r="E24" s="307"/>
      <c r="F24" s="307"/>
      <c r="G24" s="307"/>
      <c r="H24" s="307"/>
      <c r="I24" s="307"/>
      <c r="J24" s="307"/>
      <c r="K24" s="307"/>
    </row>
    <row r="25" spans="2:12">
      <c r="C25" s="299" t="s">
        <v>93</v>
      </c>
      <c r="D25" s="298"/>
    </row>
    <row r="26" spans="2:12">
      <c r="C26" s="306" t="s">
        <v>92</v>
      </c>
      <c r="D26" s="305"/>
    </row>
    <row r="27" spans="2:12">
      <c r="C27" s="297" t="s">
        <v>91</v>
      </c>
      <c r="D27" s="296">
        <v>50</v>
      </c>
    </row>
    <row r="28" spans="2:12">
      <c r="C28" s="304" t="s">
        <v>90</v>
      </c>
      <c r="D28" s="303">
        <v>30</v>
      </c>
    </row>
    <row r="29" spans="2:12" ht="13.5" thickBot="1">
      <c r="C29" s="302" t="s">
        <v>89</v>
      </c>
      <c r="D29" s="301">
        <v>10</v>
      </c>
    </row>
    <row r="30" spans="2:12" ht="13.5" thickBot="1">
      <c r="C30" s="300"/>
      <c r="D30" s="300"/>
    </row>
    <row r="31" spans="2:12">
      <c r="C31" s="299" t="s">
        <v>88</v>
      </c>
      <c r="D31" s="298"/>
    </row>
    <row r="32" spans="2:12">
      <c r="C32" s="297" t="s">
        <v>5</v>
      </c>
      <c r="D32" s="296">
        <f>MAX(B5:B23)</f>
        <v>19</v>
      </c>
    </row>
    <row r="33" spans="3:4" ht="26.25" thickBot="1">
      <c r="C33" s="295" t="s">
        <v>87</v>
      </c>
      <c r="D33" s="294">
        <f>MAX(H5:H23)</f>
        <v>7825.5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N30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329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284</v>
      </c>
      <c r="D5" s="328">
        <v>2113</v>
      </c>
      <c r="E5" s="329">
        <v>8</v>
      </c>
      <c r="F5" s="396">
        <v>1736</v>
      </c>
      <c r="G5" s="394" t="str">
        <f>VLOOKUP(D5,Fasce!$A$3:$B$8,2)</f>
        <v>Assoluta</v>
      </c>
      <c r="H5" s="327">
        <f t="shared" ref="H5:H20" si="0">F5*E5</f>
        <v>13888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1"/>
    </row>
    <row r="6" spans="2:14" ht="18" customHeight="1">
      <c r="B6" s="324">
        <v>2</v>
      </c>
      <c r="C6" s="402" t="s">
        <v>239</v>
      </c>
      <c r="D6" s="321">
        <v>1835</v>
      </c>
      <c r="E6" s="322">
        <v>7</v>
      </c>
      <c r="F6" s="397">
        <v>1757</v>
      </c>
      <c r="G6" s="399" t="str">
        <f>VLOOKUP(D6,Fasce!$A$3:$B$8,2)</f>
        <v>1800-2000</v>
      </c>
      <c r="H6" s="320">
        <f t="shared" si="0"/>
        <v>12299</v>
      </c>
      <c r="I6" s="319">
        <f t="shared" si="1"/>
        <v>43.9453125</v>
      </c>
      <c r="J6" s="318">
        <f t="shared" si="2"/>
        <v>26.57</v>
      </c>
      <c r="K6" s="317">
        <f t="shared" si="3"/>
        <v>70.515312499999993</v>
      </c>
      <c r="L6" s="391"/>
    </row>
    <row r="7" spans="2:14" ht="18" customHeight="1">
      <c r="B7" s="324">
        <v>3</v>
      </c>
      <c r="C7" s="402" t="s">
        <v>235</v>
      </c>
      <c r="D7" s="321">
        <v>1789</v>
      </c>
      <c r="E7" s="322">
        <v>6</v>
      </c>
      <c r="F7" s="397">
        <v>1762</v>
      </c>
      <c r="G7" s="399" t="str">
        <f>VLOOKUP(D7,Fasce!$A$3:$B$8,2)</f>
        <v>1600-1799</v>
      </c>
      <c r="H7" s="320">
        <f t="shared" si="0"/>
        <v>10572</v>
      </c>
      <c r="I7" s="319">
        <f t="shared" si="1"/>
        <v>38.28125</v>
      </c>
      <c r="J7" s="318">
        <f t="shared" si="2"/>
        <v>22.84</v>
      </c>
      <c r="K7" s="317">
        <f t="shared" si="3"/>
        <v>61.121250000000003</v>
      </c>
      <c r="L7" s="391"/>
    </row>
    <row r="8" spans="2:14" ht="18" customHeight="1">
      <c r="B8" s="324">
        <v>4</v>
      </c>
      <c r="C8" s="323" t="s">
        <v>265</v>
      </c>
      <c r="D8" s="321">
        <v>2103</v>
      </c>
      <c r="E8" s="322">
        <v>6</v>
      </c>
      <c r="F8" s="397">
        <v>1724</v>
      </c>
      <c r="G8" s="399" t="str">
        <f>VLOOKUP(D8,Fasce!$A$3:$B$8,2)</f>
        <v>Assoluta</v>
      </c>
      <c r="H8" s="320">
        <f t="shared" si="0"/>
        <v>10344</v>
      </c>
      <c r="I8" s="319">
        <f t="shared" si="1"/>
        <v>33.0078125</v>
      </c>
      <c r="J8" s="318">
        <f t="shared" si="2"/>
        <v>22.34</v>
      </c>
      <c r="K8" s="317">
        <f t="shared" si="3"/>
        <v>55.347812500000003</v>
      </c>
      <c r="L8" s="391"/>
    </row>
    <row r="9" spans="2:14" ht="18" customHeight="1">
      <c r="B9" s="324">
        <v>5</v>
      </c>
      <c r="C9" s="402" t="s">
        <v>261</v>
      </c>
      <c r="D9" s="321">
        <v>1565</v>
      </c>
      <c r="E9" s="322">
        <v>6</v>
      </c>
      <c r="F9" s="397">
        <v>1741</v>
      </c>
      <c r="G9" s="399" t="str">
        <f>VLOOKUP(D9,Fasce!$A$3:$B$8,2)</f>
        <v>1400-1599</v>
      </c>
      <c r="H9" s="320">
        <f t="shared" si="0"/>
        <v>10446</v>
      </c>
      <c r="I9" s="319">
        <f t="shared" si="1"/>
        <v>28.125</v>
      </c>
      <c r="J9" s="318">
        <f t="shared" si="2"/>
        <v>22.56</v>
      </c>
      <c r="K9" s="317">
        <f t="shared" si="3"/>
        <v>50.685000000000002</v>
      </c>
      <c r="L9" s="391"/>
    </row>
    <row r="10" spans="2:14" ht="18" customHeight="1">
      <c r="B10" s="324">
        <v>6</v>
      </c>
      <c r="C10" s="323" t="s">
        <v>227</v>
      </c>
      <c r="D10" s="321">
        <v>1725</v>
      </c>
      <c r="E10" s="322">
        <v>5</v>
      </c>
      <c r="F10" s="397">
        <v>1718</v>
      </c>
      <c r="G10" s="399" t="str">
        <f>VLOOKUP(D10,Fasce!$A$3:$B$8,2)</f>
        <v>1600-1799</v>
      </c>
      <c r="H10" s="320">
        <f t="shared" si="0"/>
        <v>8590</v>
      </c>
      <c r="I10" s="319">
        <f t="shared" si="1"/>
        <v>23.6328125</v>
      </c>
      <c r="J10" s="318">
        <f t="shared" si="2"/>
        <v>18.559999999999999</v>
      </c>
      <c r="K10" s="317">
        <f t="shared" si="3"/>
        <v>42.192812500000002</v>
      </c>
      <c r="L10" s="391"/>
    </row>
    <row r="11" spans="2:14" ht="18" customHeight="1">
      <c r="B11" s="324">
        <v>7</v>
      </c>
      <c r="C11" s="323" t="s">
        <v>242</v>
      </c>
      <c r="D11" s="321">
        <v>1775</v>
      </c>
      <c r="E11" s="322">
        <v>5</v>
      </c>
      <c r="F11" s="397">
        <v>1627</v>
      </c>
      <c r="G11" s="399" t="str">
        <f>VLOOKUP(D11,Fasce!$A$3:$B$8,2)</f>
        <v>1600-1799</v>
      </c>
      <c r="H11" s="320">
        <f t="shared" si="0"/>
        <v>8135</v>
      </c>
      <c r="I11" s="319">
        <f t="shared" si="1"/>
        <v>19.53125</v>
      </c>
      <c r="J11" s="318">
        <f t="shared" si="2"/>
        <v>17.57</v>
      </c>
      <c r="K11" s="317">
        <f t="shared" si="3"/>
        <v>37.10125</v>
      </c>
      <c r="L11" s="391"/>
    </row>
    <row r="12" spans="2:14" ht="18" customHeight="1">
      <c r="B12" s="324">
        <v>8</v>
      </c>
      <c r="C12" s="323" t="s">
        <v>246</v>
      </c>
      <c r="D12" s="321">
        <v>1562</v>
      </c>
      <c r="E12" s="322">
        <v>5</v>
      </c>
      <c r="F12" s="397">
        <v>1663</v>
      </c>
      <c r="G12" s="399" t="str">
        <f>VLOOKUP(D12,Fasce!$A$3:$B$8,2)</f>
        <v>1400-1599</v>
      </c>
      <c r="H12" s="320">
        <f t="shared" si="0"/>
        <v>8315</v>
      </c>
      <c r="I12" s="319">
        <f t="shared" si="1"/>
        <v>15.8203125</v>
      </c>
      <c r="J12" s="318">
        <f t="shared" si="2"/>
        <v>17.96</v>
      </c>
      <c r="K12" s="317">
        <f t="shared" si="3"/>
        <v>33.780312500000001</v>
      </c>
      <c r="L12" s="391"/>
    </row>
    <row r="13" spans="2:14" ht="18" customHeight="1">
      <c r="B13" s="324">
        <v>9</v>
      </c>
      <c r="C13" s="323" t="s">
        <v>252</v>
      </c>
      <c r="D13" s="321">
        <v>1614</v>
      </c>
      <c r="E13" s="322">
        <v>5</v>
      </c>
      <c r="F13" s="397">
        <v>1645</v>
      </c>
      <c r="G13" s="399" t="str">
        <f>VLOOKUP(D13,Fasce!$A$3:$B$8,2)</f>
        <v>1600-1799</v>
      </c>
      <c r="H13" s="320">
        <f t="shared" si="0"/>
        <v>8225</v>
      </c>
      <c r="I13" s="319">
        <f t="shared" si="1"/>
        <v>12.5</v>
      </c>
      <c r="J13" s="318">
        <f t="shared" si="2"/>
        <v>17.77</v>
      </c>
      <c r="K13" s="317">
        <f t="shared" si="3"/>
        <v>30.27</v>
      </c>
      <c r="L13" s="391"/>
    </row>
    <row r="14" spans="2:14" ht="18" customHeight="1">
      <c r="B14" s="324">
        <v>10</v>
      </c>
      <c r="C14" s="323" t="s">
        <v>273</v>
      </c>
      <c r="D14" s="321">
        <v>1653</v>
      </c>
      <c r="E14" s="322">
        <v>4</v>
      </c>
      <c r="F14" s="397">
        <v>1705</v>
      </c>
      <c r="G14" s="399" t="str">
        <f>VLOOKUP(D14,Fasce!$A$3:$B$8,2)</f>
        <v>1600-1799</v>
      </c>
      <c r="H14" s="320">
        <f t="shared" si="0"/>
        <v>6820</v>
      </c>
      <c r="I14" s="319">
        <f t="shared" si="1"/>
        <v>9.5703125</v>
      </c>
      <c r="J14" s="318">
        <f t="shared" si="2"/>
        <v>14.73</v>
      </c>
      <c r="K14" s="317">
        <f t="shared" si="3"/>
        <v>24.3003125</v>
      </c>
      <c r="L14" s="391"/>
    </row>
    <row r="15" spans="2:14" ht="18" customHeight="1">
      <c r="B15" s="324">
        <v>11</v>
      </c>
      <c r="C15" s="323" t="s">
        <v>230</v>
      </c>
      <c r="D15" s="321">
        <v>1530</v>
      </c>
      <c r="E15" s="322">
        <v>4</v>
      </c>
      <c r="F15" s="397">
        <v>1662</v>
      </c>
      <c r="G15" s="399" t="str">
        <f>VLOOKUP(D15,Fasce!$A$3:$B$8,2)</f>
        <v>1400-1599</v>
      </c>
      <c r="H15" s="320">
        <f t="shared" si="0"/>
        <v>6648</v>
      </c>
      <c r="I15" s="319">
        <f t="shared" si="1"/>
        <v>7.03125</v>
      </c>
      <c r="J15" s="318">
        <f t="shared" si="2"/>
        <v>14.36</v>
      </c>
      <c r="K15" s="317">
        <f t="shared" si="3"/>
        <v>21.391249999999999</v>
      </c>
      <c r="L15" s="391"/>
    </row>
    <row r="16" spans="2:14" ht="18" customHeight="1">
      <c r="B16" s="324">
        <v>12</v>
      </c>
      <c r="C16" s="323" t="s">
        <v>231</v>
      </c>
      <c r="D16" s="321">
        <v>1694</v>
      </c>
      <c r="E16" s="322">
        <v>4</v>
      </c>
      <c r="F16" s="397">
        <v>1574</v>
      </c>
      <c r="G16" s="399" t="str">
        <f>VLOOKUP(D16,Fasce!$A$3:$B$8,2)</f>
        <v>1600-1799</v>
      </c>
      <c r="H16" s="320">
        <f t="shared" si="0"/>
        <v>6296</v>
      </c>
      <c r="I16" s="319">
        <f t="shared" si="1"/>
        <v>4.8828125</v>
      </c>
      <c r="J16" s="318">
        <f t="shared" si="2"/>
        <v>13.6</v>
      </c>
      <c r="K16" s="317">
        <f t="shared" si="3"/>
        <v>18.482812500000001</v>
      </c>
      <c r="L16" s="391"/>
    </row>
    <row r="17" spans="2:12" ht="18" customHeight="1">
      <c r="B17" s="324">
        <v>13</v>
      </c>
      <c r="C17" s="402" t="s">
        <v>330</v>
      </c>
      <c r="D17" s="321">
        <v>1399</v>
      </c>
      <c r="E17" s="322">
        <v>3</v>
      </c>
      <c r="F17" s="397">
        <v>1580</v>
      </c>
      <c r="G17" s="399" t="str">
        <f>VLOOKUP(D17,Fasce!$A$3:$B$8,2)</f>
        <v>Under 1400</v>
      </c>
      <c r="H17" s="320">
        <f t="shared" si="0"/>
        <v>4740</v>
      </c>
      <c r="I17" s="319">
        <f t="shared" si="1"/>
        <v>3.125</v>
      </c>
      <c r="J17" s="318">
        <f t="shared" si="2"/>
        <v>10.24</v>
      </c>
      <c r="K17" s="317">
        <f t="shared" si="3"/>
        <v>13.365</v>
      </c>
      <c r="L17" s="391"/>
    </row>
    <row r="18" spans="2:12" ht="18" customHeight="1">
      <c r="B18" s="324">
        <v>14</v>
      </c>
      <c r="C18" s="323" t="s">
        <v>297</v>
      </c>
      <c r="D18" s="321">
        <v>1399</v>
      </c>
      <c r="E18" s="322">
        <v>2</v>
      </c>
      <c r="F18" s="397">
        <v>1549</v>
      </c>
      <c r="G18" s="399" t="str">
        <f>VLOOKUP(D18,Fasce!$A$3:$B$8,2)</f>
        <v>Under 1400</v>
      </c>
      <c r="H18" s="320">
        <f t="shared" si="0"/>
        <v>3098</v>
      </c>
      <c r="I18" s="319">
        <f t="shared" si="1"/>
        <v>1.7578125</v>
      </c>
      <c r="J18" s="318">
        <f t="shared" si="2"/>
        <v>6.69</v>
      </c>
      <c r="K18" s="317">
        <f t="shared" si="3"/>
        <v>8.4478125000000013</v>
      </c>
      <c r="L18" s="391"/>
    </row>
    <row r="19" spans="2:12" ht="18" customHeight="1">
      <c r="B19" s="324">
        <v>15</v>
      </c>
      <c r="C19" s="323" t="s">
        <v>276</v>
      </c>
      <c r="D19" s="321">
        <v>1399</v>
      </c>
      <c r="E19" s="322">
        <v>2</v>
      </c>
      <c r="F19" s="397">
        <v>1558</v>
      </c>
      <c r="G19" s="399" t="str">
        <f>VLOOKUP(D19,Fasce!$A$3:$B$8,2)</f>
        <v>Under 1400</v>
      </c>
      <c r="H19" s="320">
        <f t="shared" si="0"/>
        <v>3116</v>
      </c>
      <c r="I19" s="319">
        <f t="shared" si="1"/>
        <v>0.78125</v>
      </c>
      <c r="J19" s="318">
        <f t="shared" si="2"/>
        <v>6.73</v>
      </c>
      <c r="K19" s="317">
        <f t="shared" si="3"/>
        <v>7.5112500000000004</v>
      </c>
      <c r="L19" s="391"/>
    </row>
    <row r="20" spans="2:12" ht="18" customHeight="1" thickBot="1">
      <c r="B20" s="316">
        <v>16</v>
      </c>
      <c r="C20" s="315" t="s">
        <v>328</v>
      </c>
      <c r="D20" s="313">
        <v>1399</v>
      </c>
      <c r="E20" s="314">
        <v>0</v>
      </c>
      <c r="F20" s="398">
        <v>1553</v>
      </c>
      <c r="G20" s="400" t="str">
        <f>VLOOKUP(D20,Fasce!$A$3:$B$8,2)</f>
        <v>Under 1400</v>
      </c>
      <c r="H20" s="312">
        <f t="shared" si="0"/>
        <v>0</v>
      </c>
      <c r="I20" s="311">
        <f t="shared" si="1"/>
        <v>0.1953125</v>
      </c>
      <c r="J20" s="310">
        <f t="shared" si="2"/>
        <v>0</v>
      </c>
      <c r="K20" s="309">
        <f t="shared" si="3"/>
        <v>0.1953125</v>
      </c>
      <c r="L20" s="391"/>
    </row>
    <row r="21" spans="2:12" ht="13.5" thickBot="1">
      <c r="B21" s="307"/>
      <c r="C21" s="307"/>
      <c r="D21" s="462"/>
      <c r="E21" s="307"/>
      <c r="F21" s="462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13888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N44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332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239</v>
      </c>
      <c r="D5" s="328">
        <v>1835</v>
      </c>
      <c r="E5" s="329">
        <v>5.5</v>
      </c>
      <c r="F5" s="396">
        <v>1700</v>
      </c>
      <c r="G5" s="394" t="str">
        <f>VLOOKUP(D5,Fasce!$A$3:$B$8,2)</f>
        <v>1800-2000</v>
      </c>
      <c r="H5" s="327">
        <f t="shared" ref="H5:H20" si="0">F5*E5</f>
        <v>9350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1"/>
    </row>
    <row r="6" spans="2:14" ht="18" customHeight="1">
      <c r="B6" s="324">
        <v>2</v>
      </c>
      <c r="C6" s="402" t="s">
        <v>261</v>
      </c>
      <c r="D6" s="321">
        <v>1572</v>
      </c>
      <c r="E6" s="322">
        <v>5</v>
      </c>
      <c r="F6" s="397">
        <v>1797</v>
      </c>
      <c r="G6" s="399" t="str">
        <f>VLOOKUP(D6,Fasce!$A$3:$B$8,2)</f>
        <v>1400-1599</v>
      </c>
      <c r="H6" s="320">
        <f t="shared" si="0"/>
        <v>8985</v>
      </c>
      <c r="I6" s="319">
        <f t="shared" si="1"/>
        <v>43.9453125</v>
      </c>
      <c r="J6" s="318">
        <f t="shared" si="2"/>
        <v>28.83</v>
      </c>
      <c r="K6" s="317">
        <f t="shared" si="3"/>
        <v>72.775312499999998</v>
      </c>
      <c r="L6" s="391"/>
    </row>
    <row r="7" spans="2:14" ht="18" customHeight="1">
      <c r="B7" s="324">
        <v>3</v>
      </c>
      <c r="C7" s="402" t="s">
        <v>273</v>
      </c>
      <c r="D7" s="321">
        <v>1653</v>
      </c>
      <c r="E7" s="322">
        <v>5</v>
      </c>
      <c r="F7" s="397">
        <v>1603</v>
      </c>
      <c r="G7" s="399" t="str">
        <f>VLOOKUP(D7,Fasce!$A$3:$B$8,2)</f>
        <v>1600-1799</v>
      </c>
      <c r="H7" s="320">
        <f t="shared" si="0"/>
        <v>8015</v>
      </c>
      <c r="I7" s="319">
        <f t="shared" si="1"/>
        <v>38.28125</v>
      </c>
      <c r="J7" s="318">
        <f t="shared" si="2"/>
        <v>25.72</v>
      </c>
      <c r="K7" s="317">
        <f t="shared" si="3"/>
        <v>64.001249999999999</v>
      </c>
      <c r="L7" s="391"/>
    </row>
    <row r="8" spans="2:14" ht="18" customHeight="1">
      <c r="B8" s="324">
        <v>4</v>
      </c>
      <c r="C8" s="402" t="s">
        <v>265</v>
      </c>
      <c r="D8" s="321">
        <v>2103</v>
      </c>
      <c r="E8" s="322">
        <v>4.5</v>
      </c>
      <c r="F8" s="397">
        <v>1692</v>
      </c>
      <c r="G8" s="399" t="str">
        <f>VLOOKUP(D8,Fasce!$A$3:$B$8,2)</f>
        <v>Assoluta</v>
      </c>
      <c r="H8" s="320">
        <f t="shared" si="0"/>
        <v>7614</v>
      </c>
      <c r="I8" s="319">
        <f t="shared" si="1"/>
        <v>33.0078125</v>
      </c>
      <c r="J8" s="318">
        <f t="shared" si="2"/>
        <v>24.43</v>
      </c>
      <c r="K8" s="317">
        <f t="shared" si="3"/>
        <v>57.4378125</v>
      </c>
      <c r="L8" s="391"/>
    </row>
    <row r="9" spans="2:14" ht="18" customHeight="1">
      <c r="B9" s="324">
        <v>5</v>
      </c>
      <c r="C9" s="323" t="s">
        <v>235</v>
      </c>
      <c r="D9" s="321">
        <v>1790</v>
      </c>
      <c r="E9" s="322">
        <v>4</v>
      </c>
      <c r="F9" s="397">
        <v>1693</v>
      </c>
      <c r="G9" s="399" t="str">
        <f>VLOOKUP(D9,Fasce!$A$3:$B$8,2)</f>
        <v>1600-1799</v>
      </c>
      <c r="H9" s="320">
        <f t="shared" si="0"/>
        <v>6772</v>
      </c>
      <c r="I9" s="319">
        <f t="shared" si="1"/>
        <v>28.125</v>
      </c>
      <c r="J9" s="318">
        <f t="shared" si="2"/>
        <v>21.73</v>
      </c>
      <c r="K9" s="317">
        <f t="shared" si="3"/>
        <v>49.855000000000004</v>
      </c>
      <c r="L9" s="391"/>
    </row>
    <row r="10" spans="2:14" ht="18" customHeight="1">
      <c r="B10" s="324">
        <v>6</v>
      </c>
      <c r="C10" s="323" t="s">
        <v>231</v>
      </c>
      <c r="D10" s="321">
        <v>1694</v>
      </c>
      <c r="E10" s="322">
        <v>4</v>
      </c>
      <c r="F10" s="397">
        <v>1620</v>
      </c>
      <c r="G10" s="399" t="str">
        <f>VLOOKUP(D10,Fasce!$A$3:$B$8,2)</f>
        <v>1600-1799</v>
      </c>
      <c r="H10" s="320">
        <f t="shared" si="0"/>
        <v>6480</v>
      </c>
      <c r="I10" s="319">
        <f t="shared" si="1"/>
        <v>23.6328125</v>
      </c>
      <c r="J10" s="318">
        <f t="shared" si="2"/>
        <v>20.79</v>
      </c>
      <c r="K10" s="317">
        <f t="shared" si="3"/>
        <v>44.422812499999999</v>
      </c>
      <c r="L10" s="391"/>
    </row>
    <row r="11" spans="2:14" ht="18" customHeight="1">
      <c r="B11" s="324">
        <v>7</v>
      </c>
      <c r="C11" s="323" t="s">
        <v>227</v>
      </c>
      <c r="D11" s="321">
        <v>1725</v>
      </c>
      <c r="E11" s="322">
        <v>4</v>
      </c>
      <c r="F11" s="397">
        <v>1691</v>
      </c>
      <c r="G11" s="399" t="str">
        <f>VLOOKUP(D11,Fasce!$A$3:$B$8,2)</f>
        <v>1600-1799</v>
      </c>
      <c r="H11" s="320">
        <f t="shared" si="0"/>
        <v>6764</v>
      </c>
      <c r="I11" s="319">
        <f t="shared" si="1"/>
        <v>19.53125</v>
      </c>
      <c r="J11" s="318">
        <f t="shared" si="2"/>
        <v>21.7</v>
      </c>
      <c r="K11" s="317">
        <f t="shared" si="3"/>
        <v>41.231250000000003</v>
      </c>
      <c r="L11" s="391"/>
    </row>
    <row r="12" spans="2:14" ht="18" customHeight="1">
      <c r="B12" s="324">
        <v>8</v>
      </c>
      <c r="C12" s="323" t="s">
        <v>260</v>
      </c>
      <c r="D12" s="321">
        <v>1755</v>
      </c>
      <c r="E12" s="322">
        <v>4</v>
      </c>
      <c r="F12" s="397">
        <v>1662</v>
      </c>
      <c r="G12" s="399" t="str">
        <f>VLOOKUP(D12,Fasce!$A$3:$B$8,2)</f>
        <v>1600-1799</v>
      </c>
      <c r="H12" s="320">
        <f t="shared" si="0"/>
        <v>6648</v>
      </c>
      <c r="I12" s="319">
        <f t="shared" si="1"/>
        <v>15.8203125</v>
      </c>
      <c r="J12" s="318">
        <f t="shared" si="2"/>
        <v>21.33</v>
      </c>
      <c r="K12" s="317">
        <f t="shared" si="3"/>
        <v>37.150312499999998</v>
      </c>
      <c r="L12" s="391"/>
    </row>
    <row r="13" spans="2:14" ht="18" customHeight="1">
      <c r="B13" s="324">
        <v>9</v>
      </c>
      <c r="C13" s="323" t="s">
        <v>230</v>
      </c>
      <c r="D13" s="321">
        <v>1530</v>
      </c>
      <c r="E13" s="322">
        <v>4</v>
      </c>
      <c r="F13" s="397">
        <v>1519</v>
      </c>
      <c r="G13" s="399" t="str">
        <f>VLOOKUP(D13,Fasce!$A$3:$B$8,2)</f>
        <v>1400-1599</v>
      </c>
      <c r="H13" s="320">
        <f t="shared" si="0"/>
        <v>6076</v>
      </c>
      <c r="I13" s="319">
        <f t="shared" si="1"/>
        <v>12.5</v>
      </c>
      <c r="J13" s="318">
        <f t="shared" si="2"/>
        <v>19.5</v>
      </c>
      <c r="K13" s="317">
        <f t="shared" si="3"/>
        <v>32</v>
      </c>
      <c r="L13" s="391"/>
    </row>
    <row r="14" spans="2:14" ht="18" customHeight="1">
      <c r="B14" s="324">
        <v>10</v>
      </c>
      <c r="C14" s="323" t="s">
        <v>246</v>
      </c>
      <c r="D14" s="321">
        <v>1562</v>
      </c>
      <c r="E14" s="322">
        <v>3.5</v>
      </c>
      <c r="F14" s="397">
        <v>1714</v>
      </c>
      <c r="G14" s="399" t="str">
        <f>VLOOKUP(D14,Fasce!$A$3:$B$8,2)</f>
        <v>1400-1599</v>
      </c>
      <c r="H14" s="320">
        <f t="shared" si="0"/>
        <v>5999</v>
      </c>
      <c r="I14" s="319">
        <f t="shared" si="1"/>
        <v>9.5703125</v>
      </c>
      <c r="J14" s="318">
        <f t="shared" si="2"/>
        <v>19.25</v>
      </c>
      <c r="K14" s="317">
        <f t="shared" si="3"/>
        <v>28.8203125</v>
      </c>
      <c r="L14" s="391"/>
    </row>
    <row r="15" spans="2:14" ht="18" customHeight="1">
      <c r="B15" s="324">
        <v>11</v>
      </c>
      <c r="C15" s="323" t="s">
        <v>252</v>
      </c>
      <c r="D15" s="321">
        <v>1614</v>
      </c>
      <c r="E15" s="322">
        <v>3.5</v>
      </c>
      <c r="F15" s="397">
        <v>1699</v>
      </c>
      <c r="G15" s="399" t="str">
        <f>VLOOKUP(D15,Fasce!$A$3:$B$8,2)</f>
        <v>1600-1799</v>
      </c>
      <c r="H15" s="320">
        <f t="shared" si="0"/>
        <v>5946.5</v>
      </c>
      <c r="I15" s="319">
        <f t="shared" si="1"/>
        <v>7.03125</v>
      </c>
      <c r="J15" s="318">
        <f t="shared" si="2"/>
        <v>19.079999999999998</v>
      </c>
      <c r="K15" s="317">
        <f t="shared" si="3"/>
        <v>26.111249999999998</v>
      </c>
      <c r="L15" s="391"/>
    </row>
    <row r="16" spans="2:14" ht="18" customHeight="1">
      <c r="B16" s="324">
        <v>12</v>
      </c>
      <c r="C16" s="323" t="s">
        <v>297</v>
      </c>
      <c r="D16" s="321">
        <v>1780</v>
      </c>
      <c r="E16" s="322">
        <v>3</v>
      </c>
      <c r="F16" s="397">
        <v>1630</v>
      </c>
      <c r="G16" s="399" t="str">
        <f>VLOOKUP(D16,Fasce!$A$3:$B$8,2)</f>
        <v>1600-1799</v>
      </c>
      <c r="H16" s="320">
        <f t="shared" si="0"/>
        <v>4890</v>
      </c>
      <c r="I16" s="319">
        <f t="shared" si="1"/>
        <v>4.8828125</v>
      </c>
      <c r="J16" s="318">
        <f t="shared" si="2"/>
        <v>15.69</v>
      </c>
      <c r="K16" s="317">
        <f t="shared" si="3"/>
        <v>20.572812499999998</v>
      </c>
      <c r="L16" s="391"/>
    </row>
    <row r="17" spans="2:12" ht="18" customHeight="1">
      <c r="B17" s="324">
        <v>13</v>
      </c>
      <c r="C17" s="402" t="s">
        <v>276</v>
      </c>
      <c r="D17" s="321">
        <v>1399</v>
      </c>
      <c r="E17" s="322">
        <v>1.5</v>
      </c>
      <c r="F17" s="397">
        <v>1617</v>
      </c>
      <c r="G17" s="399" t="str">
        <f>VLOOKUP(D17,Fasce!$A$3:$B$8,2)</f>
        <v>Under 1400</v>
      </c>
      <c r="H17" s="320">
        <f t="shared" si="0"/>
        <v>2425.5</v>
      </c>
      <c r="I17" s="319">
        <f t="shared" si="1"/>
        <v>3.125</v>
      </c>
      <c r="J17" s="318">
        <f t="shared" si="2"/>
        <v>7.78</v>
      </c>
      <c r="K17" s="317">
        <f t="shared" si="3"/>
        <v>10.905000000000001</v>
      </c>
      <c r="L17" s="391"/>
    </row>
    <row r="18" spans="2:12" ht="18" customHeight="1">
      <c r="B18" s="324">
        <v>14</v>
      </c>
      <c r="C18" s="323" t="s">
        <v>328</v>
      </c>
      <c r="D18" s="321">
        <v>1399</v>
      </c>
      <c r="E18" s="322">
        <v>1.5</v>
      </c>
      <c r="F18" s="397">
        <v>1589</v>
      </c>
      <c r="G18" s="399" t="str">
        <f>VLOOKUP(D18,Fasce!$A$3:$B$8,2)</f>
        <v>Under 1400</v>
      </c>
      <c r="H18" s="320">
        <f t="shared" si="0"/>
        <v>2383.5</v>
      </c>
      <c r="I18" s="319">
        <f t="shared" si="1"/>
        <v>1.7578125</v>
      </c>
      <c r="J18" s="318">
        <f t="shared" si="2"/>
        <v>7.65</v>
      </c>
      <c r="K18" s="317">
        <f t="shared" si="3"/>
        <v>9.4078125000000004</v>
      </c>
      <c r="L18" s="391"/>
    </row>
    <row r="19" spans="2:12" ht="18" customHeight="1">
      <c r="B19" s="324">
        <v>15</v>
      </c>
      <c r="C19" s="323" t="s">
        <v>323</v>
      </c>
      <c r="D19" s="321">
        <v>1399</v>
      </c>
      <c r="E19" s="322">
        <v>1.5</v>
      </c>
      <c r="F19" s="397">
        <v>1532</v>
      </c>
      <c r="G19" s="399" t="str">
        <f>VLOOKUP(D19,Fasce!$A$3:$B$8,2)</f>
        <v>Under 1400</v>
      </c>
      <c r="H19" s="320">
        <f t="shared" si="0"/>
        <v>2298</v>
      </c>
      <c r="I19" s="319">
        <f t="shared" si="1"/>
        <v>0.78125</v>
      </c>
      <c r="J19" s="318">
        <f t="shared" si="2"/>
        <v>7.37</v>
      </c>
      <c r="K19" s="317">
        <f t="shared" si="3"/>
        <v>8.151250000000001</v>
      </c>
      <c r="L19" s="391"/>
    </row>
    <row r="20" spans="2:12" ht="18" customHeight="1" thickBot="1">
      <c r="B20" s="316">
        <v>16</v>
      </c>
      <c r="C20" s="315" t="s">
        <v>334</v>
      </c>
      <c r="D20" s="313">
        <v>1399</v>
      </c>
      <c r="E20" s="314">
        <v>0.5</v>
      </c>
      <c r="F20" s="398">
        <v>1555</v>
      </c>
      <c r="G20" s="400" t="str">
        <f>VLOOKUP(D20,Fasce!$A$3:$B$8,2)</f>
        <v>Under 1400</v>
      </c>
      <c r="H20" s="312">
        <f t="shared" si="0"/>
        <v>777.5</v>
      </c>
      <c r="I20" s="311">
        <f t="shared" si="1"/>
        <v>0.1953125</v>
      </c>
      <c r="J20" s="310">
        <f t="shared" si="2"/>
        <v>2.4900000000000002</v>
      </c>
      <c r="K20" s="309">
        <f t="shared" si="3"/>
        <v>2.6853125000000002</v>
      </c>
      <c r="L20" s="391"/>
    </row>
    <row r="21" spans="2:12" ht="13.5" thickBot="1">
      <c r="B21" s="307"/>
      <c r="C21" s="307"/>
      <c r="D21" s="462"/>
      <c r="E21" s="307"/>
      <c r="F21" s="462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9350</v>
      </c>
    </row>
    <row r="43" spans="3:3">
      <c r="C43" s="323" t="s">
        <v>333</v>
      </c>
    </row>
    <row r="44" spans="3:3" ht="13.5" thickBot="1">
      <c r="C44" s="315" t="s">
        <v>334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J35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5" width="9.140625" style="293"/>
    <col min="16" max="16" width="6.7109375" style="293" customWidth="1"/>
    <col min="17" max="17" width="20.5703125" style="446" bestFit="1" customWidth="1"/>
    <col min="18" max="21" width="6.7109375" style="446" customWidth="1"/>
    <col min="22" max="22" width="8.7109375" style="446" customWidth="1"/>
    <col min="23" max="23" width="6.7109375" style="446" customWidth="1"/>
    <col min="24" max="24" width="8.7109375" style="446" customWidth="1"/>
    <col min="25" max="25" width="6.7109375" style="446" customWidth="1"/>
    <col min="26" max="26" width="8.7109375" style="446" customWidth="1"/>
    <col min="27" max="27" width="6.7109375" style="446" customWidth="1"/>
    <col min="28" max="28" width="8.7109375" style="446" customWidth="1"/>
    <col min="29" max="29" width="6.7109375" style="446" customWidth="1"/>
    <col min="30" max="30" width="4.7109375" style="446" customWidth="1"/>
    <col min="31" max="36" width="8.7109375" style="446" customWidth="1"/>
    <col min="37" max="16384" width="9.140625" style="293"/>
  </cols>
  <sheetData>
    <row r="1" spans="2:36" ht="27" thickBot="1">
      <c r="B1" s="356" t="s">
        <v>338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36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  <c r="P2" s="466" t="s">
        <v>424</v>
      </c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</row>
    <row r="3" spans="2:36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36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  <c r="P4" s="461" t="s">
        <v>423</v>
      </c>
      <c r="Q4" s="461" t="s">
        <v>421</v>
      </c>
      <c r="R4" s="461" t="s">
        <v>422</v>
      </c>
      <c r="S4" s="461" t="s">
        <v>98</v>
      </c>
      <c r="T4" s="461" t="s">
        <v>416</v>
      </c>
      <c r="U4" s="461"/>
      <c r="V4" s="461" t="s">
        <v>417</v>
      </c>
      <c r="W4" s="461"/>
      <c r="X4" s="461" t="s">
        <v>418</v>
      </c>
      <c r="Y4" s="461"/>
      <c r="Z4" s="461" t="s">
        <v>419</v>
      </c>
      <c r="AA4" s="461"/>
      <c r="AB4" s="461" t="s">
        <v>420</v>
      </c>
      <c r="AC4" s="461"/>
      <c r="AE4" s="461" t="s">
        <v>416</v>
      </c>
      <c r="AF4" s="461" t="s">
        <v>417</v>
      </c>
      <c r="AG4" s="461" t="s">
        <v>418</v>
      </c>
      <c r="AH4" s="461" t="s">
        <v>419</v>
      </c>
      <c r="AI4" s="461" t="s">
        <v>420</v>
      </c>
      <c r="AJ4" s="461" t="s">
        <v>97</v>
      </c>
    </row>
    <row r="5" spans="2:36" ht="18" customHeight="1">
      <c r="B5" s="330">
        <v>1</v>
      </c>
      <c r="C5" s="401" t="s">
        <v>265</v>
      </c>
      <c r="D5" s="328">
        <v>1985</v>
      </c>
      <c r="E5" s="329">
        <v>4.5</v>
      </c>
      <c r="F5" s="443">
        <v>1787.6</v>
      </c>
      <c r="G5" s="394" t="str">
        <f>VLOOKUP(D5,Fasce!$A$3:$B$8,2)</f>
        <v>1800-2000</v>
      </c>
      <c r="H5" s="327">
        <f t="shared" ref="H5:H24" si="0">F5*E5</f>
        <v>8044.2</v>
      </c>
      <c r="I5" s="319">
        <f>$N$2*(((MAX($B$5:$B$24)-B5+1)^$N$3)/(MAX($B$5:$B$24)^$N$3))</f>
        <v>50</v>
      </c>
      <c r="J5" s="326">
        <f>ROUND($D$29*H5/$D$34,2)</f>
        <v>30</v>
      </c>
      <c r="K5" s="325">
        <f t="shared" ref="K5:K24" si="1">SUM(I5:J5)</f>
        <v>80</v>
      </c>
      <c r="L5" s="391"/>
      <c r="P5" s="463">
        <v>1</v>
      </c>
      <c r="Q5" s="447" t="s">
        <v>265</v>
      </c>
      <c r="R5" s="448">
        <v>1985</v>
      </c>
      <c r="S5" s="449">
        <v>4.5</v>
      </c>
      <c r="T5" s="450" t="s">
        <v>340</v>
      </c>
      <c r="U5" s="451">
        <f>IF(LEN(T5)=4,VALUE(RIGHT(T5,2)),VALUE(RIGHT(T5,1)))</f>
        <v>10</v>
      </c>
      <c r="V5" s="450" t="s">
        <v>341</v>
      </c>
      <c r="W5" s="451">
        <f>IF(LEN(V5)=4,VALUE(RIGHT(V5,2)),VALUE(RIGHT(V5,1)))</f>
        <v>8</v>
      </c>
      <c r="X5" s="450" t="s">
        <v>342</v>
      </c>
      <c r="Y5" s="451">
        <f>IF(LEN(X5)=4,VALUE(RIGHT(X5,2)),VALUE(RIGHT(X5,1)))</f>
        <v>6</v>
      </c>
      <c r="Z5" s="450" t="s">
        <v>343</v>
      </c>
      <c r="AA5" s="451">
        <f>IF(LEN(Z5)=4,VALUE(RIGHT(Z5,2)),VALUE(RIGHT(Z5,1)))</f>
        <v>4</v>
      </c>
      <c r="AB5" s="450" t="s">
        <v>344</v>
      </c>
      <c r="AC5" s="451">
        <f>IF(LEN(AB5)=4,VALUE(RIGHT(AB5,2)),VALUE(RIGHT(AB5,1)))</f>
        <v>2</v>
      </c>
      <c r="AE5" s="450">
        <f>VLOOKUP(U5,$P$5:$R$24,3,FALSE)</f>
        <v>1666</v>
      </c>
      <c r="AF5" s="450">
        <f>VLOOKUP(W5,$P$5:$R$24,3,FALSE)</f>
        <v>1764</v>
      </c>
      <c r="AG5" s="450">
        <f>VLOOKUP(Y5,$P$5:$R$24,3,FALSE)</f>
        <v>1772</v>
      </c>
      <c r="AH5" s="450">
        <f>VLOOKUP(AA5,$P$5:$R$24,3,FALSE)</f>
        <v>1822</v>
      </c>
      <c r="AI5" s="450">
        <f>VLOOKUP(AC5,$P$5:$R$24,3,FALSE)</f>
        <v>1914</v>
      </c>
      <c r="AJ5" s="450">
        <f>AVERAGE(AE5:AI5)</f>
        <v>1787.6</v>
      </c>
    </row>
    <row r="6" spans="2:36" ht="18" customHeight="1">
      <c r="B6" s="324">
        <v>2</v>
      </c>
      <c r="C6" s="402" t="s">
        <v>258</v>
      </c>
      <c r="D6" s="321">
        <v>1764</v>
      </c>
      <c r="E6" s="322">
        <v>4</v>
      </c>
      <c r="F6" s="444">
        <v>1784.8</v>
      </c>
      <c r="G6" s="399" t="str">
        <f>VLOOKUP(D6,Fasce!$A$3:$B$8,2)</f>
        <v>1600-1799</v>
      </c>
      <c r="H6" s="320">
        <f t="shared" si="0"/>
        <v>7139.2</v>
      </c>
      <c r="I6" s="319">
        <f>$N$2*(((MAX($B$5:$B$24)-B6+1)^$N$3)/(MAX($B$5:$B$24)^$N$3))</f>
        <v>45.125</v>
      </c>
      <c r="J6" s="318">
        <f>ROUND($D$29*H6/$D$34,2)</f>
        <v>26.62</v>
      </c>
      <c r="K6" s="317">
        <f t="shared" si="1"/>
        <v>71.745000000000005</v>
      </c>
      <c r="L6" s="391"/>
      <c r="P6" s="464">
        <v>2</v>
      </c>
      <c r="Q6" s="452" t="s">
        <v>239</v>
      </c>
      <c r="R6" s="453">
        <v>1914</v>
      </c>
      <c r="S6" s="449">
        <v>3.5</v>
      </c>
      <c r="T6" s="454" t="s">
        <v>345</v>
      </c>
      <c r="U6" s="451">
        <f t="shared" ref="U6:W21" si="2">IF(LEN(T6)=4,VALUE(RIGHT(T6,2)),VALUE(RIGHT(T6,1)))</f>
        <v>11</v>
      </c>
      <c r="V6" s="454" t="s">
        <v>346</v>
      </c>
      <c r="W6" s="451">
        <f t="shared" si="2"/>
        <v>3</v>
      </c>
      <c r="X6" s="454" t="s">
        <v>347</v>
      </c>
      <c r="Y6" s="451">
        <f t="shared" ref="Y6:Y24" si="3">IF(LEN(X6)=4,VALUE(RIGHT(X6,2)),VALUE(RIGHT(X6,1)))</f>
        <v>9</v>
      </c>
      <c r="Z6" s="454" t="s">
        <v>348</v>
      </c>
      <c r="AA6" s="451">
        <f t="shared" ref="AA6:AA24" si="4">IF(LEN(Z6)=4,VALUE(RIGHT(Z6,2)),VALUE(RIGHT(Z6,1)))</f>
        <v>7</v>
      </c>
      <c r="AB6" s="454" t="s">
        <v>349</v>
      </c>
      <c r="AC6" s="451">
        <f t="shared" ref="AC6:AC24" si="5">IF(LEN(AB6)=4,VALUE(RIGHT(AB6,2)),VALUE(RIGHT(AB6,1)))</f>
        <v>1</v>
      </c>
      <c r="AE6" s="454">
        <f t="shared" ref="AE6:AE24" si="6">VLOOKUP(U6,$P$5:$R$24,3,FALSE)</f>
        <v>1573</v>
      </c>
      <c r="AF6" s="454">
        <f t="shared" ref="AF6:AF24" si="7">VLOOKUP(W6,$P$5:$R$24,3,FALSE)</f>
        <v>1870</v>
      </c>
      <c r="AG6" s="454">
        <f t="shared" ref="AG6:AG24" si="8">VLOOKUP(Y6,$P$5:$R$24,3,FALSE)</f>
        <v>1729</v>
      </c>
      <c r="AH6" s="454">
        <f t="shared" ref="AH6:AH24" si="9">VLOOKUP(AA6,$P$5:$R$24,3,FALSE)</f>
        <v>1767</v>
      </c>
      <c r="AI6" s="454">
        <f t="shared" ref="AI6:AI24" si="10">VLOOKUP(AC6,$P$5:$R$24,3,FALSE)</f>
        <v>1985</v>
      </c>
      <c r="AJ6" s="454">
        <f t="shared" ref="AJ6:AJ24" si="11">AVERAGE(AE6:AI6)</f>
        <v>1784.8</v>
      </c>
    </row>
    <row r="7" spans="2:36" ht="18" customHeight="1">
      <c r="B7" s="324">
        <v>3</v>
      </c>
      <c r="C7" s="323" t="s">
        <v>239</v>
      </c>
      <c r="D7" s="321">
        <v>1914</v>
      </c>
      <c r="E7" s="322">
        <v>3.5</v>
      </c>
      <c r="F7" s="444">
        <v>1629.6</v>
      </c>
      <c r="G7" s="399" t="str">
        <f>VLOOKUP(D7,Fasce!$A$3:$B$8,2)</f>
        <v>1800-2000</v>
      </c>
      <c r="H7" s="320">
        <f t="shared" si="0"/>
        <v>5703.5999999999995</v>
      </c>
      <c r="I7" s="319">
        <f t="shared" ref="I7:I21" si="12">$N$2*(((MAX($B$5:$B$24)-B7+1)^$N$3)/(MAX($B$5:$B$24)^$N$3))</f>
        <v>40.5</v>
      </c>
      <c r="J7" s="318">
        <f t="shared" ref="J7:J21" si="13">ROUND($D$29*H7/$D$34,2)</f>
        <v>21.27</v>
      </c>
      <c r="K7" s="317">
        <f t="shared" si="1"/>
        <v>61.769999999999996</v>
      </c>
      <c r="L7" s="391"/>
      <c r="P7" s="463">
        <v>3</v>
      </c>
      <c r="Q7" s="447" t="s">
        <v>260</v>
      </c>
      <c r="R7" s="448">
        <v>1870</v>
      </c>
      <c r="S7" s="449">
        <v>3.5</v>
      </c>
      <c r="T7" s="450" t="s">
        <v>350</v>
      </c>
      <c r="U7" s="451">
        <f t="shared" si="2"/>
        <v>12</v>
      </c>
      <c r="V7" s="450" t="s">
        <v>344</v>
      </c>
      <c r="W7" s="451">
        <f t="shared" si="2"/>
        <v>2</v>
      </c>
      <c r="X7" s="450" t="s">
        <v>351</v>
      </c>
      <c r="Y7" s="451">
        <f t="shared" si="3"/>
        <v>11</v>
      </c>
      <c r="Z7" s="450" t="s">
        <v>352</v>
      </c>
      <c r="AA7" s="451">
        <f t="shared" si="4"/>
        <v>19</v>
      </c>
      <c r="AB7" s="450" t="s">
        <v>353</v>
      </c>
      <c r="AC7" s="451">
        <f t="shared" si="5"/>
        <v>6</v>
      </c>
      <c r="AE7" s="450">
        <f t="shared" si="6"/>
        <v>1490</v>
      </c>
      <c r="AF7" s="450">
        <f t="shared" si="7"/>
        <v>1914</v>
      </c>
      <c r="AG7" s="450">
        <f t="shared" si="8"/>
        <v>1573</v>
      </c>
      <c r="AH7" s="450">
        <f t="shared" si="9"/>
        <v>1399</v>
      </c>
      <c r="AI7" s="450">
        <f t="shared" si="10"/>
        <v>1772</v>
      </c>
      <c r="AJ7" s="450">
        <f t="shared" si="11"/>
        <v>1629.6</v>
      </c>
    </row>
    <row r="8" spans="2:36" ht="18" customHeight="1">
      <c r="B8" s="324">
        <v>4</v>
      </c>
      <c r="C8" s="323" t="s">
        <v>242</v>
      </c>
      <c r="D8" s="321">
        <v>1772</v>
      </c>
      <c r="E8" s="322">
        <v>3.5</v>
      </c>
      <c r="F8" s="444">
        <v>1662.8</v>
      </c>
      <c r="G8" s="399" t="str">
        <f>VLOOKUP(D8,Fasce!$A$3:$B$8,2)</f>
        <v>1600-1799</v>
      </c>
      <c r="H8" s="320">
        <f t="shared" si="0"/>
        <v>5819.8</v>
      </c>
      <c r="I8" s="319">
        <f t="shared" si="12"/>
        <v>36.125</v>
      </c>
      <c r="J8" s="318">
        <f t="shared" si="13"/>
        <v>21.7</v>
      </c>
      <c r="K8" s="317">
        <f t="shared" si="1"/>
        <v>57.825000000000003</v>
      </c>
      <c r="L8" s="391"/>
      <c r="P8" s="464">
        <v>4</v>
      </c>
      <c r="Q8" s="452" t="s">
        <v>227</v>
      </c>
      <c r="R8" s="453">
        <v>1822</v>
      </c>
      <c r="S8" s="455">
        <v>3</v>
      </c>
      <c r="T8" s="454" t="s">
        <v>354</v>
      </c>
      <c r="U8" s="451">
        <f t="shared" si="2"/>
        <v>13</v>
      </c>
      <c r="V8" s="454" t="s">
        <v>348</v>
      </c>
      <c r="W8" s="451">
        <f t="shared" si="2"/>
        <v>7</v>
      </c>
      <c r="X8" s="454" t="s">
        <v>352</v>
      </c>
      <c r="Y8" s="451">
        <f t="shared" si="3"/>
        <v>19</v>
      </c>
      <c r="Z8" s="454" t="s">
        <v>355</v>
      </c>
      <c r="AA8" s="451">
        <f t="shared" si="4"/>
        <v>1</v>
      </c>
      <c r="AB8" s="454" t="s">
        <v>356</v>
      </c>
      <c r="AC8" s="451">
        <f t="shared" si="5"/>
        <v>8</v>
      </c>
      <c r="AE8" s="454">
        <f t="shared" si="6"/>
        <v>1399</v>
      </c>
      <c r="AF8" s="454">
        <f t="shared" si="7"/>
        <v>1767</v>
      </c>
      <c r="AG8" s="454">
        <f t="shared" si="8"/>
        <v>1399</v>
      </c>
      <c r="AH8" s="454">
        <f t="shared" si="9"/>
        <v>1985</v>
      </c>
      <c r="AI8" s="454">
        <f t="shared" si="10"/>
        <v>1764</v>
      </c>
      <c r="AJ8" s="454">
        <f t="shared" si="11"/>
        <v>1662.8</v>
      </c>
    </row>
    <row r="9" spans="2:36" ht="18" customHeight="1">
      <c r="B9" s="324">
        <v>5</v>
      </c>
      <c r="C9" s="323" t="s">
        <v>260</v>
      </c>
      <c r="D9" s="321">
        <v>1870</v>
      </c>
      <c r="E9" s="322">
        <v>3.5</v>
      </c>
      <c r="F9" s="444">
        <v>1560.2</v>
      </c>
      <c r="G9" s="399" t="str">
        <f>VLOOKUP(D9,Fasce!$A$3:$B$8,2)</f>
        <v>1800-2000</v>
      </c>
      <c r="H9" s="320">
        <f t="shared" si="0"/>
        <v>5460.7</v>
      </c>
      <c r="I9" s="319">
        <f t="shared" si="12"/>
        <v>32</v>
      </c>
      <c r="J9" s="318">
        <f t="shared" si="13"/>
        <v>20.37</v>
      </c>
      <c r="K9" s="317">
        <f t="shared" si="1"/>
        <v>52.370000000000005</v>
      </c>
      <c r="L9" s="391"/>
      <c r="P9" s="463">
        <v>5</v>
      </c>
      <c r="Q9" s="447" t="s">
        <v>261</v>
      </c>
      <c r="R9" s="448">
        <v>1801</v>
      </c>
      <c r="S9" s="455">
        <v>3</v>
      </c>
      <c r="T9" s="450" t="s">
        <v>357</v>
      </c>
      <c r="U9" s="451">
        <f t="shared" si="2"/>
        <v>14</v>
      </c>
      <c r="V9" s="450" t="s">
        <v>358</v>
      </c>
      <c r="W9" s="451">
        <f t="shared" si="2"/>
        <v>19</v>
      </c>
      <c r="X9" s="450" t="s">
        <v>340</v>
      </c>
      <c r="Y9" s="451">
        <f t="shared" si="3"/>
        <v>10</v>
      </c>
      <c r="Z9" s="450" t="s">
        <v>359</v>
      </c>
      <c r="AA9" s="451">
        <f t="shared" si="4"/>
        <v>8</v>
      </c>
      <c r="AB9" s="450" t="s">
        <v>360</v>
      </c>
      <c r="AC9" s="451">
        <f t="shared" si="5"/>
        <v>11</v>
      </c>
      <c r="AE9" s="450">
        <f t="shared" si="6"/>
        <v>1399</v>
      </c>
      <c r="AF9" s="450">
        <f t="shared" si="7"/>
        <v>1399</v>
      </c>
      <c r="AG9" s="450">
        <f t="shared" si="8"/>
        <v>1666</v>
      </c>
      <c r="AH9" s="450">
        <f t="shared" si="9"/>
        <v>1764</v>
      </c>
      <c r="AI9" s="450">
        <f t="shared" si="10"/>
        <v>1573</v>
      </c>
      <c r="AJ9" s="450">
        <f t="shared" si="11"/>
        <v>1560.2</v>
      </c>
    </row>
    <row r="10" spans="2:36" ht="18" customHeight="1">
      <c r="B10" s="324">
        <v>6</v>
      </c>
      <c r="C10" s="323" t="s">
        <v>227</v>
      </c>
      <c r="D10" s="321">
        <v>1822</v>
      </c>
      <c r="E10" s="322">
        <v>3</v>
      </c>
      <c r="F10" s="444">
        <v>1718.8</v>
      </c>
      <c r="G10" s="399" t="str">
        <f>VLOOKUP(D10,Fasce!$A$3:$B$8,2)</f>
        <v>1800-2000</v>
      </c>
      <c r="H10" s="320">
        <f t="shared" si="0"/>
        <v>5156.3999999999996</v>
      </c>
      <c r="I10" s="319">
        <f t="shared" si="12"/>
        <v>28.125</v>
      </c>
      <c r="J10" s="318">
        <f t="shared" si="13"/>
        <v>19.23</v>
      </c>
      <c r="K10" s="317">
        <f t="shared" si="1"/>
        <v>47.355000000000004</v>
      </c>
      <c r="L10" s="391"/>
      <c r="P10" s="464">
        <v>6</v>
      </c>
      <c r="Q10" s="452" t="s">
        <v>242</v>
      </c>
      <c r="R10" s="453">
        <v>1772</v>
      </c>
      <c r="S10" s="449">
        <v>3.5</v>
      </c>
      <c r="T10" s="454" t="s">
        <v>361</v>
      </c>
      <c r="U10" s="451">
        <f t="shared" si="2"/>
        <v>15</v>
      </c>
      <c r="V10" s="454" t="s">
        <v>362</v>
      </c>
      <c r="W10" s="451">
        <f t="shared" si="2"/>
        <v>9</v>
      </c>
      <c r="X10" s="454" t="s">
        <v>355</v>
      </c>
      <c r="Y10" s="451">
        <f t="shared" si="3"/>
        <v>1</v>
      </c>
      <c r="Z10" s="454" t="s">
        <v>363</v>
      </c>
      <c r="AA10" s="451">
        <f t="shared" si="4"/>
        <v>20</v>
      </c>
      <c r="AB10" s="454" t="s">
        <v>364</v>
      </c>
      <c r="AC10" s="451">
        <f t="shared" si="5"/>
        <v>3</v>
      </c>
      <c r="AE10" s="454">
        <f t="shared" si="6"/>
        <v>1399</v>
      </c>
      <c r="AF10" s="454">
        <f t="shared" si="7"/>
        <v>1729</v>
      </c>
      <c r="AG10" s="454">
        <f t="shared" si="8"/>
        <v>1985</v>
      </c>
      <c r="AH10" s="454">
        <f t="shared" si="9"/>
        <v>1611</v>
      </c>
      <c r="AI10" s="454">
        <f t="shared" si="10"/>
        <v>1870</v>
      </c>
      <c r="AJ10" s="454">
        <f t="shared" si="11"/>
        <v>1718.8</v>
      </c>
    </row>
    <row r="11" spans="2:36" ht="18" customHeight="1">
      <c r="B11" s="324">
        <v>7</v>
      </c>
      <c r="C11" s="402" t="s">
        <v>337</v>
      </c>
      <c r="D11" s="321">
        <v>1399</v>
      </c>
      <c r="E11" s="322">
        <v>3</v>
      </c>
      <c r="F11" s="444">
        <v>1586.6</v>
      </c>
      <c r="G11" s="399" t="str">
        <f>VLOOKUP(D11,Fasce!$A$3:$B$8,2)</f>
        <v>Under 1400</v>
      </c>
      <c r="H11" s="320">
        <f t="shared" si="0"/>
        <v>4759.7999999999993</v>
      </c>
      <c r="I11" s="319">
        <f t="shared" si="12"/>
        <v>24.5</v>
      </c>
      <c r="J11" s="318">
        <f t="shared" si="13"/>
        <v>17.75</v>
      </c>
      <c r="K11" s="317">
        <f t="shared" si="1"/>
        <v>42.25</v>
      </c>
      <c r="L11" s="391"/>
      <c r="P11" s="463">
        <v>7</v>
      </c>
      <c r="Q11" s="447" t="s">
        <v>297</v>
      </c>
      <c r="R11" s="448">
        <v>1767</v>
      </c>
      <c r="S11" s="455">
        <v>3</v>
      </c>
      <c r="T11" s="450" t="s">
        <v>365</v>
      </c>
      <c r="U11" s="451">
        <f t="shared" si="2"/>
        <v>16</v>
      </c>
      <c r="V11" s="450" t="s">
        <v>366</v>
      </c>
      <c r="W11" s="451">
        <f t="shared" si="2"/>
        <v>4</v>
      </c>
      <c r="X11" s="450" t="s">
        <v>367</v>
      </c>
      <c r="Y11" s="451">
        <f t="shared" si="3"/>
        <v>13</v>
      </c>
      <c r="Z11" s="450" t="s">
        <v>368</v>
      </c>
      <c r="AA11" s="451">
        <f t="shared" si="4"/>
        <v>2</v>
      </c>
      <c r="AB11" s="450" t="s">
        <v>369</v>
      </c>
      <c r="AC11" s="451">
        <f t="shared" si="5"/>
        <v>15</v>
      </c>
      <c r="AE11" s="450">
        <f t="shared" si="6"/>
        <v>1399</v>
      </c>
      <c r="AF11" s="450">
        <f t="shared" si="7"/>
        <v>1822</v>
      </c>
      <c r="AG11" s="450">
        <f t="shared" si="8"/>
        <v>1399</v>
      </c>
      <c r="AH11" s="450">
        <f t="shared" si="9"/>
        <v>1914</v>
      </c>
      <c r="AI11" s="450">
        <f t="shared" si="10"/>
        <v>1399</v>
      </c>
      <c r="AJ11" s="450">
        <f t="shared" si="11"/>
        <v>1586.6</v>
      </c>
    </row>
    <row r="12" spans="2:36" ht="18" customHeight="1">
      <c r="B12" s="324">
        <v>8</v>
      </c>
      <c r="C12" s="323" t="s">
        <v>280</v>
      </c>
      <c r="D12" s="321">
        <v>1729</v>
      </c>
      <c r="E12" s="322">
        <v>3</v>
      </c>
      <c r="F12" s="444">
        <v>1681.2</v>
      </c>
      <c r="G12" s="399" t="str">
        <f>VLOOKUP(D12,Fasce!$A$3:$B$8,2)</f>
        <v>1600-1799</v>
      </c>
      <c r="H12" s="320">
        <f t="shared" si="0"/>
        <v>5043.6000000000004</v>
      </c>
      <c r="I12" s="319">
        <f t="shared" si="12"/>
        <v>21.125</v>
      </c>
      <c r="J12" s="318">
        <f t="shared" si="13"/>
        <v>18.809999999999999</v>
      </c>
      <c r="K12" s="317">
        <f t="shared" si="1"/>
        <v>39.935000000000002</v>
      </c>
      <c r="L12" s="391"/>
      <c r="P12" s="464">
        <v>8</v>
      </c>
      <c r="Q12" s="452" t="s">
        <v>258</v>
      </c>
      <c r="R12" s="453">
        <v>1764</v>
      </c>
      <c r="S12" s="455">
        <v>4</v>
      </c>
      <c r="T12" s="454" t="s">
        <v>370</v>
      </c>
      <c r="U12" s="451">
        <f t="shared" si="2"/>
        <v>17</v>
      </c>
      <c r="V12" s="454" t="s">
        <v>371</v>
      </c>
      <c r="W12" s="451">
        <f t="shared" si="2"/>
        <v>1</v>
      </c>
      <c r="X12" s="454" t="s">
        <v>361</v>
      </c>
      <c r="Y12" s="451">
        <f t="shared" si="3"/>
        <v>15</v>
      </c>
      <c r="Z12" s="454" t="s">
        <v>372</v>
      </c>
      <c r="AA12" s="451">
        <f t="shared" si="4"/>
        <v>5</v>
      </c>
      <c r="AB12" s="454" t="s">
        <v>373</v>
      </c>
      <c r="AC12" s="451">
        <f t="shared" si="5"/>
        <v>4</v>
      </c>
      <c r="AE12" s="454">
        <f t="shared" si="6"/>
        <v>1399</v>
      </c>
      <c r="AF12" s="454">
        <f t="shared" si="7"/>
        <v>1985</v>
      </c>
      <c r="AG12" s="454">
        <f t="shared" si="8"/>
        <v>1399</v>
      </c>
      <c r="AH12" s="454">
        <f t="shared" si="9"/>
        <v>1801</v>
      </c>
      <c r="AI12" s="454">
        <f t="shared" si="10"/>
        <v>1822</v>
      </c>
      <c r="AJ12" s="454">
        <f t="shared" si="11"/>
        <v>1681.2</v>
      </c>
    </row>
    <row r="13" spans="2:36" ht="18" customHeight="1">
      <c r="B13" s="324">
        <v>9</v>
      </c>
      <c r="C13" s="323" t="s">
        <v>297</v>
      </c>
      <c r="D13" s="321">
        <v>1767</v>
      </c>
      <c r="E13" s="322">
        <v>3</v>
      </c>
      <c r="F13" s="444">
        <v>1619</v>
      </c>
      <c r="G13" s="399" t="str">
        <f>VLOOKUP(D13,Fasce!$A$3:$B$8,2)</f>
        <v>1600-1799</v>
      </c>
      <c r="H13" s="320">
        <f t="shared" si="0"/>
        <v>4857</v>
      </c>
      <c r="I13" s="319">
        <f t="shared" si="12"/>
        <v>18</v>
      </c>
      <c r="J13" s="318">
        <f t="shared" si="13"/>
        <v>18.11</v>
      </c>
      <c r="K13" s="317">
        <f t="shared" si="1"/>
        <v>36.11</v>
      </c>
      <c r="L13" s="391"/>
      <c r="P13" s="463">
        <v>9</v>
      </c>
      <c r="Q13" s="447" t="s">
        <v>280</v>
      </c>
      <c r="R13" s="448">
        <v>1729</v>
      </c>
      <c r="S13" s="455">
        <v>3</v>
      </c>
      <c r="T13" s="450" t="s">
        <v>374</v>
      </c>
      <c r="U13" s="451">
        <f t="shared" si="2"/>
        <v>18</v>
      </c>
      <c r="V13" s="450" t="s">
        <v>375</v>
      </c>
      <c r="W13" s="451">
        <f t="shared" si="2"/>
        <v>6</v>
      </c>
      <c r="X13" s="450" t="s">
        <v>376</v>
      </c>
      <c r="Y13" s="451">
        <f t="shared" si="3"/>
        <v>2</v>
      </c>
      <c r="Z13" s="450" t="s">
        <v>377</v>
      </c>
      <c r="AA13" s="451">
        <f t="shared" si="4"/>
        <v>14</v>
      </c>
      <c r="AB13" s="450" t="s">
        <v>378</v>
      </c>
      <c r="AC13" s="451">
        <f t="shared" si="5"/>
        <v>20</v>
      </c>
      <c r="AE13" s="450">
        <f t="shared" si="6"/>
        <v>1399</v>
      </c>
      <c r="AF13" s="450">
        <f t="shared" si="7"/>
        <v>1772</v>
      </c>
      <c r="AG13" s="450">
        <f t="shared" si="8"/>
        <v>1914</v>
      </c>
      <c r="AH13" s="450">
        <f t="shared" si="9"/>
        <v>1399</v>
      </c>
      <c r="AI13" s="450">
        <f t="shared" si="10"/>
        <v>1611</v>
      </c>
      <c r="AJ13" s="450">
        <f t="shared" si="11"/>
        <v>1619</v>
      </c>
    </row>
    <row r="14" spans="2:36" ht="18" customHeight="1">
      <c r="B14" s="324">
        <v>10</v>
      </c>
      <c r="C14" s="323" t="s">
        <v>261</v>
      </c>
      <c r="D14" s="321">
        <v>1801</v>
      </c>
      <c r="E14" s="322">
        <v>3</v>
      </c>
      <c r="F14" s="444">
        <v>1631.4</v>
      </c>
      <c r="G14" s="399" t="str">
        <f>VLOOKUP(D14,Fasce!$A$3:$B$8,2)</f>
        <v>1800-2000</v>
      </c>
      <c r="H14" s="320">
        <f t="shared" si="0"/>
        <v>4894.2000000000007</v>
      </c>
      <c r="I14" s="319">
        <f t="shared" si="12"/>
        <v>15.125</v>
      </c>
      <c r="J14" s="318">
        <f t="shared" si="13"/>
        <v>18.25</v>
      </c>
      <c r="K14" s="317">
        <f t="shared" si="1"/>
        <v>33.375</v>
      </c>
      <c r="L14" s="391"/>
      <c r="P14" s="464">
        <v>10</v>
      </c>
      <c r="Q14" s="452" t="s">
        <v>379</v>
      </c>
      <c r="R14" s="453">
        <v>1666</v>
      </c>
      <c r="S14" s="449">
        <v>1.5</v>
      </c>
      <c r="T14" s="454" t="s">
        <v>355</v>
      </c>
      <c r="U14" s="451">
        <f t="shared" si="2"/>
        <v>1</v>
      </c>
      <c r="V14" s="454" t="s">
        <v>380</v>
      </c>
      <c r="W14" s="451">
        <f t="shared" si="2"/>
        <v>17</v>
      </c>
      <c r="X14" s="454" t="s">
        <v>381</v>
      </c>
      <c r="Y14" s="451">
        <f t="shared" si="3"/>
        <v>5</v>
      </c>
      <c r="Z14" s="454" t="s">
        <v>382</v>
      </c>
      <c r="AA14" s="451">
        <f t="shared" si="4"/>
        <v>11</v>
      </c>
      <c r="AB14" s="454" t="s">
        <v>358</v>
      </c>
      <c r="AC14" s="451">
        <f t="shared" si="5"/>
        <v>19</v>
      </c>
      <c r="AE14" s="454">
        <f t="shared" si="6"/>
        <v>1985</v>
      </c>
      <c r="AF14" s="454">
        <f t="shared" si="7"/>
        <v>1399</v>
      </c>
      <c r="AG14" s="454">
        <f t="shared" si="8"/>
        <v>1801</v>
      </c>
      <c r="AH14" s="454">
        <f t="shared" si="9"/>
        <v>1573</v>
      </c>
      <c r="AI14" s="454">
        <f t="shared" si="10"/>
        <v>1399</v>
      </c>
      <c r="AJ14" s="454">
        <f t="shared" si="11"/>
        <v>1631.4</v>
      </c>
    </row>
    <row r="15" spans="2:36" ht="18" customHeight="1">
      <c r="B15" s="324">
        <v>11</v>
      </c>
      <c r="C15" s="402" t="s">
        <v>230</v>
      </c>
      <c r="D15" s="321">
        <v>1490</v>
      </c>
      <c r="E15" s="322">
        <v>2.5</v>
      </c>
      <c r="F15" s="444">
        <v>1748.2</v>
      </c>
      <c r="G15" s="399" t="str">
        <f>VLOOKUP(D15,Fasce!$A$3:$B$8,2)</f>
        <v>1400-1599</v>
      </c>
      <c r="H15" s="320">
        <f t="shared" si="0"/>
        <v>4370.5</v>
      </c>
      <c r="I15" s="319">
        <f t="shared" si="12"/>
        <v>12.5</v>
      </c>
      <c r="J15" s="318">
        <f t="shared" si="13"/>
        <v>16.3</v>
      </c>
      <c r="K15" s="317">
        <f t="shared" si="1"/>
        <v>28.8</v>
      </c>
      <c r="L15" s="391"/>
      <c r="P15" s="463">
        <v>11</v>
      </c>
      <c r="Q15" s="447" t="s">
        <v>246</v>
      </c>
      <c r="R15" s="448">
        <v>1573</v>
      </c>
      <c r="S15" s="455">
        <v>2</v>
      </c>
      <c r="T15" s="450" t="s">
        <v>383</v>
      </c>
      <c r="U15" s="451">
        <f t="shared" si="2"/>
        <v>2</v>
      </c>
      <c r="V15" s="450" t="s">
        <v>384</v>
      </c>
      <c r="W15" s="451">
        <f t="shared" si="2"/>
        <v>12</v>
      </c>
      <c r="X15" s="450" t="s">
        <v>385</v>
      </c>
      <c r="Y15" s="451">
        <f t="shared" si="3"/>
        <v>3</v>
      </c>
      <c r="Z15" s="450" t="s">
        <v>386</v>
      </c>
      <c r="AA15" s="451">
        <f t="shared" si="4"/>
        <v>10</v>
      </c>
      <c r="AB15" s="450" t="s">
        <v>381</v>
      </c>
      <c r="AC15" s="451">
        <f t="shared" si="5"/>
        <v>5</v>
      </c>
      <c r="AE15" s="450">
        <f t="shared" si="6"/>
        <v>1914</v>
      </c>
      <c r="AF15" s="450">
        <f t="shared" si="7"/>
        <v>1490</v>
      </c>
      <c r="AG15" s="450">
        <f t="shared" si="8"/>
        <v>1870</v>
      </c>
      <c r="AH15" s="450">
        <f t="shared" si="9"/>
        <v>1666</v>
      </c>
      <c r="AI15" s="450">
        <f t="shared" si="10"/>
        <v>1801</v>
      </c>
      <c r="AJ15" s="450">
        <f t="shared" si="11"/>
        <v>1748.2</v>
      </c>
    </row>
    <row r="16" spans="2:36" ht="18" customHeight="1">
      <c r="B16" s="324">
        <v>12</v>
      </c>
      <c r="C16" s="323" t="s">
        <v>246</v>
      </c>
      <c r="D16" s="321">
        <v>1573</v>
      </c>
      <c r="E16" s="322">
        <v>2</v>
      </c>
      <c r="F16" s="444">
        <v>1570.4</v>
      </c>
      <c r="G16" s="399" t="str">
        <f>VLOOKUP(D16,Fasce!$A$3:$B$8,2)</f>
        <v>1400-1599</v>
      </c>
      <c r="H16" s="320">
        <f t="shared" si="0"/>
        <v>3140.8</v>
      </c>
      <c r="I16" s="319">
        <f t="shared" si="12"/>
        <v>10.125</v>
      </c>
      <c r="J16" s="318">
        <f t="shared" si="13"/>
        <v>11.71</v>
      </c>
      <c r="K16" s="317">
        <f t="shared" si="1"/>
        <v>21.835000000000001</v>
      </c>
      <c r="L16" s="391"/>
      <c r="P16" s="464">
        <v>12</v>
      </c>
      <c r="Q16" s="452" t="s">
        <v>230</v>
      </c>
      <c r="R16" s="453">
        <v>1490</v>
      </c>
      <c r="S16" s="449">
        <v>2.5</v>
      </c>
      <c r="T16" s="454" t="s">
        <v>364</v>
      </c>
      <c r="U16" s="451">
        <f t="shared" si="2"/>
        <v>3</v>
      </c>
      <c r="V16" s="454" t="s">
        <v>387</v>
      </c>
      <c r="W16" s="451">
        <f t="shared" si="2"/>
        <v>11</v>
      </c>
      <c r="X16" s="454" t="s">
        <v>388</v>
      </c>
      <c r="Y16" s="451">
        <f t="shared" si="3"/>
        <v>20</v>
      </c>
      <c r="Z16" s="454" t="s">
        <v>389</v>
      </c>
      <c r="AA16" s="451">
        <f t="shared" si="4"/>
        <v>16</v>
      </c>
      <c r="AB16" s="454" t="s">
        <v>367</v>
      </c>
      <c r="AC16" s="451">
        <f t="shared" si="5"/>
        <v>13</v>
      </c>
      <c r="AE16" s="454">
        <f t="shared" si="6"/>
        <v>1870</v>
      </c>
      <c r="AF16" s="454">
        <f t="shared" si="7"/>
        <v>1573</v>
      </c>
      <c r="AG16" s="454">
        <f t="shared" si="8"/>
        <v>1611</v>
      </c>
      <c r="AH16" s="454">
        <f t="shared" si="9"/>
        <v>1399</v>
      </c>
      <c r="AI16" s="454">
        <f t="shared" si="10"/>
        <v>1399</v>
      </c>
      <c r="AJ16" s="454">
        <f t="shared" si="11"/>
        <v>1570.4</v>
      </c>
    </row>
    <row r="17" spans="2:36" ht="18" customHeight="1">
      <c r="B17" s="324">
        <v>13</v>
      </c>
      <c r="C17" s="323" t="s">
        <v>273</v>
      </c>
      <c r="D17" s="321">
        <v>1399</v>
      </c>
      <c r="E17" s="322">
        <v>2</v>
      </c>
      <c r="F17" s="444">
        <v>1575.4</v>
      </c>
      <c r="G17" s="399" t="str">
        <f>VLOOKUP(D17,Fasce!$A$3:$B$8,2)</f>
        <v>Under 1400</v>
      </c>
      <c r="H17" s="320">
        <f t="shared" si="0"/>
        <v>3150.8</v>
      </c>
      <c r="I17" s="319">
        <f t="shared" si="12"/>
        <v>8</v>
      </c>
      <c r="J17" s="318">
        <f t="shared" si="13"/>
        <v>11.75</v>
      </c>
      <c r="K17" s="317">
        <f t="shared" si="1"/>
        <v>19.75</v>
      </c>
      <c r="L17" s="391"/>
      <c r="P17" s="463">
        <v>13</v>
      </c>
      <c r="Q17" s="447" t="s">
        <v>390</v>
      </c>
      <c r="R17" s="448">
        <v>1399</v>
      </c>
      <c r="S17" s="455">
        <v>1</v>
      </c>
      <c r="T17" s="450" t="s">
        <v>391</v>
      </c>
      <c r="U17" s="451">
        <f t="shared" si="2"/>
        <v>4</v>
      </c>
      <c r="V17" s="450" t="s">
        <v>389</v>
      </c>
      <c r="W17" s="451">
        <f t="shared" si="2"/>
        <v>16</v>
      </c>
      <c r="X17" s="450" t="s">
        <v>392</v>
      </c>
      <c r="Y17" s="451">
        <f t="shared" si="3"/>
        <v>7</v>
      </c>
      <c r="Z17" s="450" t="s">
        <v>393</v>
      </c>
      <c r="AA17" s="451">
        <f t="shared" si="4"/>
        <v>15</v>
      </c>
      <c r="AB17" s="450" t="s">
        <v>394</v>
      </c>
      <c r="AC17" s="451">
        <f t="shared" si="5"/>
        <v>12</v>
      </c>
      <c r="AE17" s="450">
        <f t="shared" si="6"/>
        <v>1822</v>
      </c>
      <c r="AF17" s="450">
        <f t="shared" si="7"/>
        <v>1399</v>
      </c>
      <c r="AG17" s="450">
        <f t="shared" si="8"/>
        <v>1767</v>
      </c>
      <c r="AH17" s="450">
        <f t="shared" si="9"/>
        <v>1399</v>
      </c>
      <c r="AI17" s="450">
        <f t="shared" si="10"/>
        <v>1490</v>
      </c>
      <c r="AJ17" s="450">
        <f t="shared" si="11"/>
        <v>1575.4</v>
      </c>
    </row>
    <row r="18" spans="2:36" ht="18" customHeight="1">
      <c r="B18" s="324">
        <v>14</v>
      </c>
      <c r="C18" s="323" t="s">
        <v>233</v>
      </c>
      <c r="D18" s="321">
        <v>1611</v>
      </c>
      <c r="E18" s="322">
        <v>2</v>
      </c>
      <c r="F18" s="444">
        <v>1587.8</v>
      </c>
      <c r="G18" s="399" t="str">
        <f>VLOOKUP(D18,Fasce!$A$3:$B$8,2)</f>
        <v>1600-1799</v>
      </c>
      <c r="H18" s="320">
        <f t="shared" si="0"/>
        <v>3175.6</v>
      </c>
      <c r="I18" s="319">
        <f t="shared" si="12"/>
        <v>6.125</v>
      </c>
      <c r="J18" s="318">
        <f t="shared" si="13"/>
        <v>11.84</v>
      </c>
      <c r="K18" s="317">
        <f t="shared" si="1"/>
        <v>17.965</v>
      </c>
      <c r="L18" s="391"/>
      <c r="P18" s="464">
        <v>14</v>
      </c>
      <c r="Q18" s="452" t="s">
        <v>395</v>
      </c>
      <c r="R18" s="453">
        <v>1399</v>
      </c>
      <c r="S18" s="455">
        <v>1</v>
      </c>
      <c r="T18" s="454" t="s">
        <v>381</v>
      </c>
      <c r="U18" s="451">
        <f t="shared" si="2"/>
        <v>5</v>
      </c>
      <c r="V18" s="454" t="s">
        <v>396</v>
      </c>
      <c r="W18" s="451">
        <f t="shared" si="2"/>
        <v>20</v>
      </c>
      <c r="X18" s="454" t="s">
        <v>370</v>
      </c>
      <c r="Y18" s="451">
        <f t="shared" si="3"/>
        <v>17</v>
      </c>
      <c r="Z18" s="454" t="s">
        <v>397</v>
      </c>
      <c r="AA18" s="451">
        <f t="shared" si="4"/>
        <v>9</v>
      </c>
      <c r="AB18" s="454" t="s">
        <v>398</v>
      </c>
      <c r="AC18" s="451">
        <f t="shared" si="5"/>
        <v>18</v>
      </c>
      <c r="AE18" s="454">
        <f t="shared" si="6"/>
        <v>1801</v>
      </c>
      <c r="AF18" s="454">
        <f t="shared" si="7"/>
        <v>1611</v>
      </c>
      <c r="AG18" s="454">
        <f t="shared" si="8"/>
        <v>1399</v>
      </c>
      <c r="AH18" s="454">
        <f t="shared" si="9"/>
        <v>1729</v>
      </c>
      <c r="AI18" s="454">
        <f t="shared" si="10"/>
        <v>1399</v>
      </c>
      <c r="AJ18" s="454">
        <f t="shared" si="11"/>
        <v>1587.8</v>
      </c>
    </row>
    <row r="19" spans="2:36" ht="18" customHeight="1">
      <c r="B19" s="324">
        <v>15</v>
      </c>
      <c r="C19" s="323" t="s">
        <v>321</v>
      </c>
      <c r="D19" s="321">
        <v>1399</v>
      </c>
      <c r="E19" s="322">
        <v>2</v>
      </c>
      <c r="F19" s="444">
        <v>1620.2</v>
      </c>
      <c r="G19" s="399" t="str">
        <f>VLOOKUP(D19,Fasce!$A$3:$B$8,2)</f>
        <v>Under 1400</v>
      </c>
      <c r="H19" s="320">
        <f t="shared" si="0"/>
        <v>3240.4</v>
      </c>
      <c r="I19" s="319">
        <f t="shared" si="12"/>
        <v>4.5</v>
      </c>
      <c r="J19" s="318">
        <f t="shared" si="13"/>
        <v>12.08</v>
      </c>
      <c r="K19" s="317">
        <f t="shared" si="1"/>
        <v>16.579999999999998</v>
      </c>
      <c r="L19" s="391"/>
      <c r="P19" s="463">
        <v>15</v>
      </c>
      <c r="Q19" s="447" t="s">
        <v>273</v>
      </c>
      <c r="R19" s="448">
        <v>1399</v>
      </c>
      <c r="S19" s="455">
        <v>2</v>
      </c>
      <c r="T19" s="450" t="s">
        <v>399</v>
      </c>
      <c r="U19" s="451">
        <f t="shared" si="2"/>
        <v>6</v>
      </c>
      <c r="V19" s="450" t="s">
        <v>400</v>
      </c>
      <c r="W19" s="451">
        <f t="shared" si="2"/>
        <v>18</v>
      </c>
      <c r="X19" s="450" t="s">
        <v>356</v>
      </c>
      <c r="Y19" s="451">
        <f t="shared" si="3"/>
        <v>8</v>
      </c>
      <c r="Z19" s="450" t="s">
        <v>354</v>
      </c>
      <c r="AA19" s="451">
        <f t="shared" si="4"/>
        <v>13</v>
      </c>
      <c r="AB19" s="450" t="s">
        <v>392</v>
      </c>
      <c r="AC19" s="451">
        <f t="shared" si="5"/>
        <v>7</v>
      </c>
      <c r="AE19" s="450">
        <f t="shared" si="6"/>
        <v>1772</v>
      </c>
      <c r="AF19" s="450">
        <f t="shared" si="7"/>
        <v>1399</v>
      </c>
      <c r="AG19" s="450">
        <f t="shared" si="8"/>
        <v>1764</v>
      </c>
      <c r="AH19" s="450">
        <f t="shared" si="9"/>
        <v>1399</v>
      </c>
      <c r="AI19" s="450">
        <f t="shared" si="10"/>
        <v>1767</v>
      </c>
      <c r="AJ19" s="450">
        <f t="shared" si="11"/>
        <v>1620.2</v>
      </c>
    </row>
    <row r="20" spans="2:36" ht="18" customHeight="1">
      <c r="B20" s="324">
        <v>16</v>
      </c>
      <c r="C20" s="323" t="s">
        <v>336</v>
      </c>
      <c r="D20" s="321">
        <v>1399</v>
      </c>
      <c r="E20" s="322">
        <v>2</v>
      </c>
      <c r="F20" s="444">
        <v>1490.8</v>
      </c>
      <c r="G20" s="399" t="str">
        <f>VLOOKUP(D20,Fasce!$A$3:$B$8,2)</f>
        <v>Under 1400</v>
      </c>
      <c r="H20" s="320">
        <f t="shared" si="0"/>
        <v>2981.6</v>
      </c>
      <c r="I20" s="319">
        <f t="shared" si="12"/>
        <v>3.125</v>
      </c>
      <c r="J20" s="318">
        <f t="shared" si="13"/>
        <v>11.12</v>
      </c>
      <c r="K20" s="317">
        <f t="shared" si="1"/>
        <v>14.244999999999999</v>
      </c>
      <c r="L20" s="391"/>
      <c r="P20" s="464">
        <v>16</v>
      </c>
      <c r="Q20" s="452" t="s">
        <v>401</v>
      </c>
      <c r="R20" s="453">
        <v>1399</v>
      </c>
      <c r="S20" s="455">
        <v>2</v>
      </c>
      <c r="T20" s="454" t="s">
        <v>392</v>
      </c>
      <c r="U20" s="451">
        <f t="shared" si="2"/>
        <v>7</v>
      </c>
      <c r="V20" s="454" t="s">
        <v>402</v>
      </c>
      <c r="W20" s="451">
        <f t="shared" si="2"/>
        <v>13</v>
      </c>
      <c r="X20" s="454" t="s">
        <v>400</v>
      </c>
      <c r="Y20" s="451">
        <f t="shared" si="3"/>
        <v>18</v>
      </c>
      <c r="Z20" s="454" t="s">
        <v>403</v>
      </c>
      <c r="AA20" s="451">
        <f t="shared" si="4"/>
        <v>12</v>
      </c>
      <c r="AB20" s="454" t="s">
        <v>380</v>
      </c>
      <c r="AC20" s="451">
        <f t="shared" si="5"/>
        <v>17</v>
      </c>
      <c r="AE20" s="454">
        <f t="shared" si="6"/>
        <v>1767</v>
      </c>
      <c r="AF20" s="454">
        <f t="shared" si="7"/>
        <v>1399</v>
      </c>
      <c r="AG20" s="454">
        <f t="shared" si="8"/>
        <v>1399</v>
      </c>
      <c r="AH20" s="454">
        <f t="shared" si="9"/>
        <v>1490</v>
      </c>
      <c r="AI20" s="454">
        <f t="shared" si="10"/>
        <v>1399</v>
      </c>
      <c r="AJ20" s="454">
        <f t="shared" si="11"/>
        <v>1490.8</v>
      </c>
    </row>
    <row r="21" spans="2:36" ht="18" customHeight="1">
      <c r="B21" s="324">
        <v>17</v>
      </c>
      <c r="C21" s="323" t="s">
        <v>252</v>
      </c>
      <c r="D21" s="321">
        <v>1666</v>
      </c>
      <c r="E21" s="322">
        <v>1.5</v>
      </c>
      <c r="F21" s="444">
        <v>1525.4</v>
      </c>
      <c r="G21" s="399" t="str">
        <f>VLOOKUP(D21,Fasce!$A$3:$B$8,2)</f>
        <v>1600-1799</v>
      </c>
      <c r="H21" s="320">
        <f t="shared" si="0"/>
        <v>2288.1000000000004</v>
      </c>
      <c r="I21" s="319">
        <f t="shared" si="12"/>
        <v>2</v>
      </c>
      <c r="J21" s="318">
        <f t="shared" si="13"/>
        <v>8.5299999999999994</v>
      </c>
      <c r="K21" s="317">
        <f t="shared" si="1"/>
        <v>10.53</v>
      </c>
      <c r="L21" s="391"/>
      <c r="P21" s="463">
        <v>17</v>
      </c>
      <c r="Q21" s="447" t="s">
        <v>404</v>
      </c>
      <c r="R21" s="448">
        <v>1399</v>
      </c>
      <c r="S21" s="455">
        <v>0</v>
      </c>
      <c r="T21" s="450" t="s">
        <v>356</v>
      </c>
      <c r="U21" s="451">
        <f t="shared" si="2"/>
        <v>8</v>
      </c>
      <c r="V21" s="450" t="s">
        <v>405</v>
      </c>
      <c r="W21" s="451">
        <f t="shared" si="2"/>
        <v>10</v>
      </c>
      <c r="X21" s="450" t="s">
        <v>406</v>
      </c>
      <c r="Y21" s="451">
        <f t="shared" si="3"/>
        <v>14</v>
      </c>
      <c r="Z21" s="450" t="s">
        <v>407</v>
      </c>
      <c r="AA21" s="451">
        <f t="shared" si="4"/>
        <v>18</v>
      </c>
      <c r="AB21" s="450" t="s">
        <v>408</v>
      </c>
      <c r="AC21" s="451">
        <f t="shared" si="5"/>
        <v>16</v>
      </c>
      <c r="AE21" s="450">
        <f t="shared" si="6"/>
        <v>1764</v>
      </c>
      <c r="AF21" s="450">
        <f t="shared" si="7"/>
        <v>1666</v>
      </c>
      <c r="AG21" s="450">
        <f t="shared" si="8"/>
        <v>1399</v>
      </c>
      <c r="AH21" s="450">
        <f t="shared" si="9"/>
        <v>1399</v>
      </c>
      <c r="AI21" s="450">
        <f t="shared" si="10"/>
        <v>1399</v>
      </c>
      <c r="AJ21" s="450">
        <f t="shared" si="11"/>
        <v>1525.4</v>
      </c>
    </row>
    <row r="22" spans="2:36" ht="18" customHeight="1">
      <c r="B22" s="324">
        <v>18</v>
      </c>
      <c r="C22" s="323" t="s">
        <v>328</v>
      </c>
      <c r="D22" s="321">
        <v>1399</v>
      </c>
      <c r="E22" s="322">
        <v>1</v>
      </c>
      <c r="F22" s="444">
        <v>1465</v>
      </c>
      <c r="G22" s="399" t="str">
        <f>VLOOKUP(D22,Fasce!$A$3:$B$8,2)</f>
        <v>Under 1400</v>
      </c>
      <c r="H22" s="320">
        <f t="shared" ref="H22:H23" si="14">F22*E22</f>
        <v>1465</v>
      </c>
      <c r="I22" s="319">
        <f t="shared" ref="I22:I23" si="15">$N$2*(((MAX($B$5:$B$24)-B22+1)^$N$3)/(MAX($B$5:$B$24)^$N$3))</f>
        <v>1.125</v>
      </c>
      <c r="J22" s="318">
        <f t="shared" ref="J22:J23" si="16">ROUND($D$29*H22/$D$34,2)</f>
        <v>5.46</v>
      </c>
      <c r="K22" s="317">
        <f t="shared" ref="K22:K23" si="17">SUM(I22:J22)</f>
        <v>6.585</v>
      </c>
      <c r="L22" s="391"/>
      <c r="P22" s="464">
        <v>18</v>
      </c>
      <c r="Q22" s="452" t="s">
        <v>409</v>
      </c>
      <c r="R22" s="453">
        <v>1399</v>
      </c>
      <c r="S22" s="455">
        <v>2</v>
      </c>
      <c r="T22" s="454" t="s">
        <v>410</v>
      </c>
      <c r="U22" s="451">
        <f t="shared" ref="U22:W24" si="18">IF(LEN(T22)=4,VALUE(RIGHT(T22,2)),VALUE(RIGHT(T22,1)))</f>
        <v>9</v>
      </c>
      <c r="V22" s="454" t="s">
        <v>393</v>
      </c>
      <c r="W22" s="451">
        <f t="shared" si="18"/>
        <v>15</v>
      </c>
      <c r="X22" s="454" t="s">
        <v>411</v>
      </c>
      <c r="Y22" s="451">
        <f t="shared" si="3"/>
        <v>16</v>
      </c>
      <c r="Z22" s="454" t="s">
        <v>370</v>
      </c>
      <c r="AA22" s="451">
        <f t="shared" si="4"/>
        <v>17</v>
      </c>
      <c r="AB22" s="454" t="s">
        <v>357</v>
      </c>
      <c r="AC22" s="451">
        <f t="shared" si="5"/>
        <v>14</v>
      </c>
      <c r="AE22" s="454">
        <f t="shared" si="6"/>
        <v>1729</v>
      </c>
      <c r="AF22" s="454">
        <f t="shared" si="7"/>
        <v>1399</v>
      </c>
      <c r="AG22" s="454">
        <f t="shared" si="8"/>
        <v>1399</v>
      </c>
      <c r="AH22" s="454">
        <f t="shared" si="9"/>
        <v>1399</v>
      </c>
      <c r="AI22" s="454">
        <f t="shared" si="10"/>
        <v>1399</v>
      </c>
      <c r="AJ22" s="454">
        <f t="shared" si="11"/>
        <v>1465</v>
      </c>
    </row>
    <row r="23" spans="2:36" ht="18" customHeight="1">
      <c r="B23" s="324">
        <v>19</v>
      </c>
      <c r="C23" s="323" t="s">
        <v>276</v>
      </c>
      <c r="D23" s="321">
        <v>1399</v>
      </c>
      <c r="E23" s="322">
        <v>1</v>
      </c>
      <c r="F23" s="444">
        <v>1711.6</v>
      </c>
      <c r="G23" s="399" t="str">
        <f>VLOOKUP(D23,Fasce!$A$3:$B$8,2)</f>
        <v>Under 1400</v>
      </c>
      <c r="H23" s="320">
        <f t="shared" si="14"/>
        <v>1711.6</v>
      </c>
      <c r="I23" s="319">
        <f t="shared" si="15"/>
        <v>0.5</v>
      </c>
      <c r="J23" s="318">
        <f t="shared" si="16"/>
        <v>6.38</v>
      </c>
      <c r="K23" s="317">
        <f t="shared" si="17"/>
        <v>6.88</v>
      </c>
      <c r="L23" s="391"/>
      <c r="P23" s="463">
        <v>19</v>
      </c>
      <c r="Q23" s="447" t="s">
        <v>337</v>
      </c>
      <c r="R23" s="448">
        <v>1399</v>
      </c>
      <c r="S23" s="455">
        <v>3</v>
      </c>
      <c r="T23" s="450" t="s">
        <v>412</v>
      </c>
      <c r="U23" s="451">
        <v>19</v>
      </c>
      <c r="V23" s="450" t="s">
        <v>372</v>
      </c>
      <c r="W23" s="451">
        <f t="shared" si="18"/>
        <v>5</v>
      </c>
      <c r="X23" s="450" t="s">
        <v>366</v>
      </c>
      <c r="Y23" s="451">
        <f t="shared" si="3"/>
        <v>4</v>
      </c>
      <c r="Z23" s="450" t="s">
        <v>413</v>
      </c>
      <c r="AA23" s="451">
        <f t="shared" si="4"/>
        <v>3</v>
      </c>
      <c r="AB23" s="450" t="s">
        <v>340</v>
      </c>
      <c r="AC23" s="451">
        <f t="shared" si="5"/>
        <v>10</v>
      </c>
      <c r="AE23" s="450">
        <f t="shared" si="6"/>
        <v>1399</v>
      </c>
      <c r="AF23" s="450">
        <f t="shared" si="7"/>
        <v>1801</v>
      </c>
      <c r="AG23" s="450">
        <f t="shared" si="8"/>
        <v>1822</v>
      </c>
      <c r="AH23" s="450">
        <f t="shared" si="9"/>
        <v>1870</v>
      </c>
      <c r="AI23" s="450">
        <f t="shared" si="10"/>
        <v>1666</v>
      </c>
      <c r="AJ23" s="450">
        <f t="shared" si="11"/>
        <v>1711.6</v>
      </c>
    </row>
    <row r="24" spans="2:36" ht="18" customHeight="1" thickBot="1">
      <c r="B24" s="316">
        <v>20</v>
      </c>
      <c r="C24" s="315" t="s">
        <v>335</v>
      </c>
      <c r="D24" s="313">
        <v>1399</v>
      </c>
      <c r="E24" s="314">
        <v>0</v>
      </c>
      <c r="F24" s="445">
        <v>1600.2</v>
      </c>
      <c r="G24" s="400" t="str">
        <f>VLOOKUP(D24,Fasce!$A$3:$B$8,2)</f>
        <v>Under 1400</v>
      </c>
      <c r="H24" s="312">
        <f t="shared" si="0"/>
        <v>0</v>
      </c>
      <c r="I24" s="311">
        <f>$N$2*(((MAX($B$5:$B$24)-B24+1)^$N$3)/(MAX($B$5:$B$24)^$N$3))</f>
        <v>0.125</v>
      </c>
      <c r="J24" s="310">
        <f>ROUND($D$29*H24/$D$34,2)</f>
        <v>0</v>
      </c>
      <c r="K24" s="309">
        <f t="shared" si="1"/>
        <v>0.125</v>
      </c>
      <c r="L24" s="391"/>
      <c r="P24" s="465">
        <v>20</v>
      </c>
      <c r="Q24" s="456" t="s">
        <v>233</v>
      </c>
      <c r="R24" s="457">
        <v>1611</v>
      </c>
      <c r="S24" s="458">
        <v>2</v>
      </c>
      <c r="T24" s="459" t="s">
        <v>414</v>
      </c>
      <c r="U24" s="460">
        <v>20</v>
      </c>
      <c r="V24" s="459" t="s">
        <v>377</v>
      </c>
      <c r="W24" s="460">
        <f t="shared" si="18"/>
        <v>14</v>
      </c>
      <c r="X24" s="459" t="s">
        <v>415</v>
      </c>
      <c r="Y24" s="460">
        <f t="shared" si="3"/>
        <v>12</v>
      </c>
      <c r="Z24" s="459" t="s">
        <v>375</v>
      </c>
      <c r="AA24" s="460">
        <f t="shared" si="4"/>
        <v>6</v>
      </c>
      <c r="AB24" s="459" t="s">
        <v>397</v>
      </c>
      <c r="AC24" s="460">
        <f t="shared" si="5"/>
        <v>9</v>
      </c>
      <c r="AE24" s="459">
        <f t="shared" si="6"/>
        <v>1611</v>
      </c>
      <c r="AF24" s="459">
        <f t="shared" si="7"/>
        <v>1399</v>
      </c>
      <c r="AG24" s="459">
        <f t="shared" si="8"/>
        <v>1490</v>
      </c>
      <c r="AH24" s="459">
        <f t="shared" si="9"/>
        <v>1772</v>
      </c>
      <c r="AI24" s="459">
        <f t="shared" si="10"/>
        <v>1729</v>
      </c>
      <c r="AJ24" s="459">
        <f t="shared" si="11"/>
        <v>1600.2</v>
      </c>
    </row>
    <row r="25" spans="2:36" ht="13.5" thickBot="1">
      <c r="B25" s="307"/>
      <c r="C25" s="307"/>
      <c r="D25" s="462"/>
      <c r="E25" s="307"/>
      <c r="F25" s="462"/>
      <c r="G25" s="307"/>
      <c r="H25" s="307"/>
      <c r="I25" s="307"/>
      <c r="J25" s="307"/>
      <c r="K25" s="307"/>
      <c r="U25" s="293"/>
    </row>
    <row r="26" spans="2:36">
      <c r="C26" s="299" t="s">
        <v>93</v>
      </c>
      <c r="D26" s="298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</row>
    <row r="27" spans="2:36">
      <c r="C27" s="306" t="s">
        <v>92</v>
      </c>
      <c r="D27" s="305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</row>
    <row r="28" spans="2:36">
      <c r="C28" s="297" t="s">
        <v>91</v>
      </c>
      <c r="D28" s="296">
        <v>50</v>
      </c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</row>
    <row r="29" spans="2:36">
      <c r="C29" s="304" t="s">
        <v>90</v>
      </c>
      <c r="D29" s="303">
        <v>30</v>
      </c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</row>
    <row r="30" spans="2:36" ht="13.5" thickBot="1">
      <c r="C30" s="302" t="s">
        <v>89</v>
      </c>
      <c r="D30" s="301">
        <v>10</v>
      </c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</row>
    <row r="31" spans="2:36" ht="13.5" thickBot="1">
      <c r="C31" s="300"/>
      <c r="D31" s="300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</row>
    <row r="32" spans="2:36">
      <c r="C32" s="299" t="s">
        <v>88</v>
      </c>
      <c r="D32" s="298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</row>
    <row r="33" spans="3:36">
      <c r="C33" s="297" t="s">
        <v>5</v>
      </c>
      <c r="D33" s="296">
        <f>MAX(B5:B24)</f>
        <v>20</v>
      </c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</row>
    <row r="34" spans="3:36" ht="26.25" thickBot="1">
      <c r="C34" s="295" t="s">
        <v>87</v>
      </c>
      <c r="D34" s="294">
        <f>MAX(H5:H24)</f>
        <v>8044.2</v>
      </c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</row>
    <row r="35" spans="3:36"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N30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425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239</v>
      </c>
      <c r="D5" s="328">
        <v>1914</v>
      </c>
      <c r="E5" s="329">
        <v>4.5</v>
      </c>
      <c r="F5" s="396">
        <v>1790</v>
      </c>
      <c r="G5" s="394" t="str">
        <f>VLOOKUP(D5,Fasce!$A$3:$B$8,2)</f>
        <v>1800-2000</v>
      </c>
      <c r="H5" s="327">
        <f t="shared" ref="H5:H20" si="0">F5*E5</f>
        <v>8055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1"/>
    </row>
    <row r="6" spans="2:14" ht="18" customHeight="1">
      <c r="B6" s="324">
        <v>2</v>
      </c>
      <c r="C6" s="323" t="s">
        <v>428</v>
      </c>
      <c r="D6" s="321">
        <v>1812</v>
      </c>
      <c r="E6" s="322">
        <v>4</v>
      </c>
      <c r="F6" s="397">
        <v>1678</v>
      </c>
      <c r="G6" s="399" t="str">
        <f>VLOOKUP(D6,Fasce!$A$3:$B$8,2)</f>
        <v>1800-2000</v>
      </c>
      <c r="H6" s="320">
        <f t="shared" si="0"/>
        <v>6712</v>
      </c>
      <c r="I6" s="319">
        <f t="shared" si="1"/>
        <v>43.9453125</v>
      </c>
      <c r="J6" s="318">
        <f t="shared" si="2"/>
        <v>25</v>
      </c>
      <c r="K6" s="317">
        <f t="shared" si="3"/>
        <v>68.9453125</v>
      </c>
      <c r="L6" s="391"/>
    </row>
    <row r="7" spans="2:14" ht="18" customHeight="1">
      <c r="B7" s="324">
        <v>3</v>
      </c>
      <c r="C7" s="323" t="s">
        <v>235</v>
      </c>
      <c r="D7" s="321">
        <v>1858</v>
      </c>
      <c r="E7" s="322">
        <v>3.5</v>
      </c>
      <c r="F7" s="397">
        <v>1766</v>
      </c>
      <c r="G7" s="399" t="str">
        <f>VLOOKUP(D7,Fasce!$A$3:$B$8,2)</f>
        <v>1800-2000</v>
      </c>
      <c r="H7" s="320">
        <f t="shared" si="0"/>
        <v>6181</v>
      </c>
      <c r="I7" s="319">
        <f t="shared" si="1"/>
        <v>38.28125</v>
      </c>
      <c r="J7" s="318">
        <f t="shared" si="2"/>
        <v>23.02</v>
      </c>
      <c r="K7" s="317">
        <f t="shared" si="3"/>
        <v>61.301249999999996</v>
      </c>
      <c r="L7" s="391"/>
    </row>
    <row r="8" spans="2:14" ht="18" customHeight="1">
      <c r="B8" s="324">
        <v>4</v>
      </c>
      <c r="C8" s="402" t="s">
        <v>258</v>
      </c>
      <c r="D8" s="321">
        <v>1764</v>
      </c>
      <c r="E8" s="322">
        <v>3.5</v>
      </c>
      <c r="F8" s="397">
        <v>1601</v>
      </c>
      <c r="G8" s="399" t="str">
        <f>VLOOKUP(D8,Fasce!$A$3:$B$8,2)</f>
        <v>1600-1799</v>
      </c>
      <c r="H8" s="320">
        <f t="shared" si="0"/>
        <v>5603.5</v>
      </c>
      <c r="I8" s="319">
        <f t="shared" si="1"/>
        <v>33.0078125</v>
      </c>
      <c r="J8" s="318">
        <f t="shared" si="2"/>
        <v>20.87</v>
      </c>
      <c r="K8" s="317">
        <f t="shared" si="3"/>
        <v>53.877812500000005</v>
      </c>
      <c r="L8" s="391"/>
    </row>
    <row r="9" spans="2:14" ht="18" customHeight="1">
      <c r="B9" s="324">
        <v>5</v>
      </c>
      <c r="C9" s="323" t="s">
        <v>427</v>
      </c>
      <c r="D9" s="321">
        <v>1813</v>
      </c>
      <c r="E9" s="322">
        <v>3</v>
      </c>
      <c r="F9" s="397">
        <v>1667</v>
      </c>
      <c r="G9" s="399" t="str">
        <f>VLOOKUP(D9,Fasce!$A$3:$B$8,2)</f>
        <v>1800-2000</v>
      </c>
      <c r="H9" s="320">
        <f t="shared" si="0"/>
        <v>5001</v>
      </c>
      <c r="I9" s="319">
        <f t="shared" si="1"/>
        <v>28.125</v>
      </c>
      <c r="J9" s="318">
        <f t="shared" si="2"/>
        <v>18.63</v>
      </c>
      <c r="K9" s="317">
        <f t="shared" si="3"/>
        <v>46.754999999999995</v>
      </c>
      <c r="L9" s="391"/>
    </row>
    <row r="10" spans="2:14" ht="18" customHeight="1">
      <c r="B10" s="324">
        <v>6</v>
      </c>
      <c r="C10" s="323" t="s">
        <v>261</v>
      </c>
      <c r="D10" s="321">
        <v>1801</v>
      </c>
      <c r="E10" s="322">
        <v>3</v>
      </c>
      <c r="F10" s="397">
        <v>1647</v>
      </c>
      <c r="G10" s="399" t="str">
        <f>VLOOKUP(D10,Fasce!$A$3:$B$8,2)</f>
        <v>1800-2000</v>
      </c>
      <c r="H10" s="320">
        <f t="shared" si="0"/>
        <v>4941</v>
      </c>
      <c r="I10" s="319">
        <f t="shared" si="1"/>
        <v>23.6328125</v>
      </c>
      <c r="J10" s="318">
        <f t="shared" si="2"/>
        <v>18.399999999999999</v>
      </c>
      <c r="K10" s="317">
        <f t="shared" si="3"/>
        <v>42.032812499999999</v>
      </c>
      <c r="L10" s="391"/>
    </row>
    <row r="11" spans="2:14" ht="18" customHeight="1">
      <c r="B11" s="324">
        <v>7</v>
      </c>
      <c r="C11" s="323" t="s">
        <v>231</v>
      </c>
      <c r="D11" s="321">
        <v>1731</v>
      </c>
      <c r="E11" s="322">
        <v>2.5</v>
      </c>
      <c r="F11" s="397">
        <v>1573</v>
      </c>
      <c r="G11" s="399" t="str">
        <f>VLOOKUP(D11,Fasce!$A$3:$B$8,2)</f>
        <v>1600-1799</v>
      </c>
      <c r="H11" s="320">
        <f t="shared" si="0"/>
        <v>3932.5</v>
      </c>
      <c r="I11" s="319">
        <f t="shared" si="1"/>
        <v>19.53125</v>
      </c>
      <c r="J11" s="318">
        <f t="shared" si="2"/>
        <v>14.65</v>
      </c>
      <c r="K11" s="317">
        <f t="shared" si="3"/>
        <v>34.181249999999999</v>
      </c>
      <c r="L11" s="391"/>
    </row>
    <row r="12" spans="2:14" ht="18" customHeight="1">
      <c r="B12" s="324">
        <v>8</v>
      </c>
      <c r="C12" s="402" t="s">
        <v>230</v>
      </c>
      <c r="D12" s="321">
        <v>1490</v>
      </c>
      <c r="E12" s="322">
        <v>2.5</v>
      </c>
      <c r="F12" s="397">
        <v>1640</v>
      </c>
      <c r="G12" s="399" t="str">
        <f>VLOOKUP(D12,Fasce!$A$3:$B$8,2)</f>
        <v>1400-1599</v>
      </c>
      <c r="H12" s="320">
        <f t="shared" si="0"/>
        <v>4100</v>
      </c>
      <c r="I12" s="319">
        <f t="shared" si="1"/>
        <v>15.8203125</v>
      </c>
      <c r="J12" s="318">
        <f t="shared" si="2"/>
        <v>15.27</v>
      </c>
      <c r="K12" s="317">
        <f t="shared" si="3"/>
        <v>31.0903125</v>
      </c>
      <c r="L12" s="391"/>
    </row>
    <row r="13" spans="2:14" ht="18" customHeight="1">
      <c r="B13" s="324">
        <v>9</v>
      </c>
      <c r="C13" s="402" t="s">
        <v>323</v>
      </c>
      <c r="D13" s="321">
        <v>1399</v>
      </c>
      <c r="E13" s="322">
        <v>2.5</v>
      </c>
      <c r="F13" s="397">
        <v>1548</v>
      </c>
      <c r="G13" s="399" t="str">
        <f>VLOOKUP(D13,Fasce!$A$3:$B$8,2)</f>
        <v>Under 1400</v>
      </c>
      <c r="H13" s="320">
        <f t="shared" si="0"/>
        <v>3870</v>
      </c>
      <c r="I13" s="319">
        <f t="shared" si="1"/>
        <v>12.5</v>
      </c>
      <c r="J13" s="318">
        <f t="shared" si="2"/>
        <v>14.41</v>
      </c>
      <c r="K13" s="317">
        <f t="shared" si="3"/>
        <v>26.91</v>
      </c>
      <c r="L13" s="391"/>
    </row>
    <row r="14" spans="2:14" ht="18" customHeight="1">
      <c r="B14" s="324">
        <v>10</v>
      </c>
      <c r="C14" s="323" t="s">
        <v>259</v>
      </c>
      <c r="D14" s="321">
        <v>1665</v>
      </c>
      <c r="E14" s="322">
        <v>2</v>
      </c>
      <c r="F14" s="397">
        <v>1655</v>
      </c>
      <c r="G14" s="399" t="str">
        <f>VLOOKUP(D14,Fasce!$A$3:$B$8,2)</f>
        <v>1600-1799</v>
      </c>
      <c r="H14" s="320">
        <f t="shared" si="0"/>
        <v>3310</v>
      </c>
      <c r="I14" s="319">
        <f t="shared" si="1"/>
        <v>9.5703125</v>
      </c>
      <c r="J14" s="318">
        <f t="shared" si="2"/>
        <v>12.33</v>
      </c>
      <c r="K14" s="317">
        <f t="shared" si="3"/>
        <v>21.900312499999998</v>
      </c>
      <c r="L14" s="391"/>
    </row>
    <row r="15" spans="2:14" ht="18" customHeight="1">
      <c r="B15" s="324">
        <v>11</v>
      </c>
      <c r="C15" s="323" t="s">
        <v>336</v>
      </c>
      <c r="D15" s="321">
        <v>1399</v>
      </c>
      <c r="E15" s="322">
        <v>2</v>
      </c>
      <c r="F15" s="397">
        <v>1619</v>
      </c>
      <c r="G15" s="399" t="str">
        <f>VLOOKUP(D15,Fasce!$A$3:$B$8,2)</f>
        <v>Under 1400</v>
      </c>
      <c r="H15" s="320">
        <f t="shared" si="0"/>
        <v>3238</v>
      </c>
      <c r="I15" s="319">
        <f t="shared" si="1"/>
        <v>7.03125</v>
      </c>
      <c r="J15" s="318">
        <f t="shared" si="2"/>
        <v>12.06</v>
      </c>
      <c r="K15" s="317">
        <f t="shared" si="3"/>
        <v>19.091250000000002</v>
      </c>
      <c r="L15" s="391"/>
    </row>
    <row r="16" spans="2:14" ht="18" customHeight="1">
      <c r="B16" s="324">
        <v>12</v>
      </c>
      <c r="C16" s="323" t="s">
        <v>296</v>
      </c>
      <c r="D16" s="321">
        <v>1399</v>
      </c>
      <c r="E16" s="322">
        <v>2</v>
      </c>
      <c r="F16" s="397">
        <v>1543</v>
      </c>
      <c r="G16" s="399" t="str">
        <f>VLOOKUP(D16,Fasce!$A$3:$B$8,2)</f>
        <v>Under 1400</v>
      </c>
      <c r="H16" s="320">
        <f t="shared" si="0"/>
        <v>3086</v>
      </c>
      <c r="I16" s="319">
        <f t="shared" si="1"/>
        <v>4.8828125</v>
      </c>
      <c r="J16" s="318">
        <f t="shared" si="2"/>
        <v>11.49</v>
      </c>
      <c r="K16" s="317">
        <f t="shared" si="3"/>
        <v>16.372812500000002</v>
      </c>
      <c r="L16" s="391"/>
    </row>
    <row r="17" spans="2:12" ht="18" customHeight="1">
      <c r="B17" s="324">
        <v>13</v>
      </c>
      <c r="C17" s="323" t="s">
        <v>276</v>
      </c>
      <c r="D17" s="321">
        <v>1399</v>
      </c>
      <c r="E17" s="322">
        <v>2</v>
      </c>
      <c r="F17" s="397">
        <v>1482</v>
      </c>
      <c r="G17" s="399" t="str">
        <f>VLOOKUP(D17,Fasce!$A$3:$B$8,2)</f>
        <v>Under 1400</v>
      </c>
      <c r="H17" s="320">
        <f t="shared" si="0"/>
        <v>2964</v>
      </c>
      <c r="I17" s="319">
        <f t="shared" si="1"/>
        <v>3.125</v>
      </c>
      <c r="J17" s="318">
        <f t="shared" si="2"/>
        <v>11.04</v>
      </c>
      <c r="K17" s="317">
        <f t="shared" si="3"/>
        <v>14.164999999999999</v>
      </c>
      <c r="L17" s="391"/>
    </row>
    <row r="18" spans="2:12" ht="18" customHeight="1">
      <c r="B18" s="324">
        <v>14</v>
      </c>
      <c r="C18" s="323" t="s">
        <v>426</v>
      </c>
      <c r="D18" s="321">
        <v>1399</v>
      </c>
      <c r="E18" s="322">
        <v>2</v>
      </c>
      <c r="F18" s="397">
        <v>1452</v>
      </c>
      <c r="G18" s="399" t="str">
        <f>VLOOKUP(D18,Fasce!$A$3:$B$8,2)</f>
        <v>Under 1400</v>
      </c>
      <c r="H18" s="320">
        <f t="shared" si="0"/>
        <v>2904</v>
      </c>
      <c r="I18" s="319">
        <f t="shared" si="1"/>
        <v>1.7578125</v>
      </c>
      <c r="J18" s="318">
        <f t="shared" si="2"/>
        <v>10.82</v>
      </c>
      <c r="K18" s="317">
        <f t="shared" si="3"/>
        <v>12.5778125</v>
      </c>
      <c r="L18" s="391"/>
    </row>
    <row r="19" spans="2:12" ht="18" customHeight="1">
      <c r="B19" s="324">
        <v>15</v>
      </c>
      <c r="C19" s="323" t="s">
        <v>321</v>
      </c>
      <c r="D19" s="321">
        <v>1399</v>
      </c>
      <c r="E19" s="322">
        <v>1</v>
      </c>
      <c r="F19" s="397">
        <v>1498</v>
      </c>
      <c r="G19" s="399" t="str">
        <f>VLOOKUP(D19,Fasce!$A$3:$B$8,2)</f>
        <v>Under 1400</v>
      </c>
      <c r="H19" s="320">
        <f t="shared" si="0"/>
        <v>1498</v>
      </c>
      <c r="I19" s="319">
        <f t="shared" si="1"/>
        <v>0.78125</v>
      </c>
      <c r="J19" s="318">
        <f t="shared" si="2"/>
        <v>5.58</v>
      </c>
      <c r="K19" s="317">
        <f t="shared" si="3"/>
        <v>6.3612500000000001</v>
      </c>
      <c r="L19" s="391"/>
    </row>
    <row r="20" spans="2:12" ht="18" customHeight="1" thickBot="1">
      <c r="B20" s="316">
        <v>16</v>
      </c>
      <c r="C20" s="315" t="s">
        <v>328</v>
      </c>
      <c r="D20" s="313">
        <v>1399</v>
      </c>
      <c r="E20" s="314">
        <v>0</v>
      </c>
      <c r="F20" s="398">
        <v>1482</v>
      </c>
      <c r="G20" s="400" t="str">
        <f>VLOOKUP(D20,Fasce!$A$3:$B$8,2)</f>
        <v>Under 1400</v>
      </c>
      <c r="H20" s="312">
        <f t="shared" si="0"/>
        <v>0</v>
      </c>
      <c r="I20" s="311">
        <f t="shared" si="1"/>
        <v>0.1953125</v>
      </c>
      <c r="J20" s="310">
        <f t="shared" si="2"/>
        <v>0</v>
      </c>
      <c r="K20" s="309">
        <f t="shared" si="3"/>
        <v>0.1953125</v>
      </c>
      <c r="L20" s="391"/>
    </row>
    <row r="21" spans="2:12" ht="13.5" thickBot="1">
      <c r="B21" s="307"/>
      <c r="C21" s="307"/>
      <c r="D21" s="462"/>
      <c r="E21" s="307"/>
      <c r="F21" s="462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8055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429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239</v>
      </c>
      <c r="D5" s="328">
        <v>1835</v>
      </c>
      <c r="E5" s="329">
        <v>7.5</v>
      </c>
      <c r="F5" s="396">
        <v>1688</v>
      </c>
      <c r="G5" s="394" t="str">
        <f>VLOOKUP(D5,Fasce!$A$3:$B$8,2)</f>
        <v>1800-2000</v>
      </c>
      <c r="H5" s="327">
        <f t="shared" ref="H5:H22" si="0">F5*E5</f>
        <v>12660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1"/>
    </row>
    <row r="6" spans="2:14" ht="18" customHeight="1">
      <c r="B6" s="324">
        <v>2</v>
      </c>
      <c r="C6" s="402" t="s">
        <v>235</v>
      </c>
      <c r="D6" s="321">
        <v>1790</v>
      </c>
      <c r="E6" s="322">
        <v>7</v>
      </c>
      <c r="F6" s="397">
        <v>1663</v>
      </c>
      <c r="G6" s="399" t="str">
        <f>VLOOKUP(D6,Fasce!$A$3:$B$8,2)</f>
        <v>1600-1799</v>
      </c>
      <c r="H6" s="320">
        <f t="shared" si="0"/>
        <v>11641</v>
      </c>
      <c r="I6" s="319">
        <f>$N$2*(((MAX($B$5:$B$22)-B6+1)^$N$3)/(MAX($B$5:$B$22)^$N$3))</f>
        <v>44.598765432098766</v>
      </c>
      <c r="J6" s="318">
        <f>ROUND($D$27*H6/$D$32,2)</f>
        <v>27.59</v>
      </c>
      <c r="K6" s="317">
        <f t="shared" si="1"/>
        <v>72.188765432098762</v>
      </c>
      <c r="L6" s="391"/>
    </row>
    <row r="7" spans="2:14" ht="18" customHeight="1">
      <c r="B7" s="324">
        <v>3</v>
      </c>
      <c r="C7" s="323" t="s">
        <v>240</v>
      </c>
      <c r="D7" s="321">
        <v>1830</v>
      </c>
      <c r="E7" s="322">
        <v>6.5</v>
      </c>
      <c r="F7" s="397">
        <v>1724</v>
      </c>
      <c r="G7" s="399" t="str">
        <f>VLOOKUP(D7,Fasce!$A$3:$B$8,2)</f>
        <v>1800-2000</v>
      </c>
      <c r="H7" s="320">
        <f t="shared" si="0"/>
        <v>11206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26.55</v>
      </c>
      <c r="K7" s="317">
        <f t="shared" si="1"/>
        <v>66.056172839506175</v>
      </c>
      <c r="L7" s="391"/>
    </row>
    <row r="8" spans="2:14" ht="18" customHeight="1">
      <c r="B8" s="324">
        <v>4</v>
      </c>
      <c r="C8" s="323" t="s">
        <v>227</v>
      </c>
      <c r="D8" s="321">
        <v>1725</v>
      </c>
      <c r="E8" s="322">
        <v>6</v>
      </c>
      <c r="F8" s="397">
        <v>1652</v>
      </c>
      <c r="G8" s="399" t="str">
        <f>VLOOKUP(D8,Fasce!$A$3:$B$8,2)</f>
        <v>1600-1799</v>
      </c>
      <c r="H8" s="320">
        <f t="shared" si="0"/>
        <v>9912</v>
      </c>
      <c r="I8" s="319">
        <f t="shared" si="2"/>
        <v>34.722222222222221</v>
      </c>
      <c r="J8" s="318">
        <f t="shared" si="3"/>
        <v>23.49</v>
      </c>
      <c r="K8" s="317">
        <f t="shared" si="1"/>
        <v>58.212222222222223</v>
      </c>
      <c r="L8" s="391"/>
    </row>
    <row r="9" spans="2:14" ht="18" customHeight="1">
      <c r="B9" s="324">
        <v>5</v>
      </c>
      <c r="C9" s="323" t="s">
        <v>428</v>
      </c>
      <c r="D9" s="321">
        <v>1697</v>
      </c>
      <c r="E9" s="322">
        <v>6</v>
      </c>
      <c r="F9" s="397">
        <v>1680</v>
      </c>
      <c r="G9" s="399" t="str">
        <f>VLOOKUP(D9,Fasce!$A$3:$B$8,2)</f>
        <v>1600-1799</v>
      </c>
      <c r="H9" s="320">
        <f t="shared" si="0"/>
        <v>10080</v>
      </c>
      <c r="I9" s="319">
        <f t="shared" si="2"/>
        <v>30.246913580246915</v>
      </c>
      <c r="J9" s="318">
        <f t="shared" si="3"/>
        <v>23.89</v>
      </c>
      <c r="K9" s="317">
        <f t="shared" si="1"/>
        <v>54.136913580246912</v>
      </c>
      <c r="L9" s="391"/>
    </row>
    <row r="10" spans="2:14" ht="18" customHeight="1">
      <c r="B10" s="324">
        <v>6</v>
      </c>
      <c r="C10" s="323" t="s">
        <v>261</v>
      </c>
      <c r="D10" s="321">
        <v>1670</v>
      </c>
      <c r="E10" s="322">
        <v>6</v>
      </c>
      <c r="F10" s="397">
        <v>1654</v>
      </c>
      <c r="G10" s="399" t="str">
        <f>VLOOKUP(D10,Fasce!$A$3:$B$8,2)</f>
        <v>1600-1799</v>
      </c>
      <c r="H10" s="320">
        <f t="shared" si="0"/>
        <v>9924</v>
      </c>
      <c r="I10" s="319">
        <f t="shared" si="2"/>
        <v>26.080246913580247</v>
      </c>
      <c r="J10" s="318">
        <f t="shared" si="3"/>
        <v>23.52</v>
      </c>
      <c r="K10" s="317">
        <f t="shared" si="1"/>
        <v>49.60024691358025</v>
      </c>
      <c r="L10" s="391"/>
    </row>
    <row r="11" spans="2:14" ht="18" customHeight="1">
      <c r="B11" s="324">
        <v>7</v>
      </c>
      <c r="C11" s="402" t="s">
        <v>246</v>
      </c>
      <c r="D11" s="321">
        <v>1562</v>
      </c>
      <c r="E11" s="322">
        <v>5</v>
      </c>
      <c r="F11" s="397">
        <v>1664</v>
      </c>
      <c r="G11" s="399" t="str">
        <f>VLOOKUP(D11,Fasce!$A$3:$B$8,2)</f>
        <v>1400-1599</v>
      </c>
      <c r="H11" s="320">
        <f t="shared" si="0"/>
        <v>8320</v>
      </c>
      <c r="I11" s="319">
        <f t="shared" si="2"/>
        <v>22.222222222222221</v>
      </c>
      <c r="J11" s="318">
        <f t="shared" si="3"/>
        <v>19.72</v>
      </c>
      <c r="K11" s="317">
        <f t="shared" si="1"/>
        <v>41.94222222222222</v>
      </c>
      <c r="L11" s="391"/>
    </row>
    <row r="12" spans="2:14" ht="18" customHeight="1">
      <c r="B12" s="324">
        <v>8</v>
      </c>
      <c r="C12" s="323" t="s">
        <v>305</v>
      </c>
      <c r="D12" s="321">
        <v>1716</v>
      </c>
      <c r="E12" s="322">
        <v>5</v>
      </c>
      <c r="F12" s="397">
        <v>1530</v>
      </c>
      <c r="G12" s="399" t="str">
        <f>VLOOKUP(D12,Fasce!$A$3:$B$8,2)</f>
        <v>1600-1799</v>
      </c>
      <c r="H12" s="320">
        <f t="shared" si="0"/>
        <v>7650</v>
      </c>
      <c r="I12" s="319">
        <f t="shared" si="2"/>
        <v>18.672839506172838</v>
      </c>
      <c r="J12" s="318">
        <f t="shared" si="3"/>
        <v>18.13</v>
      </c>
      <c r="K12" s="317">
        <f t="shared" si="1"/>
        <v>36.802839506172838</v>
      </c>
      <c r="L12" s="391"/>
    </row>
    <row r="13" spans="2:14" ht="18" customHeight="1">
      <c r="B13" s="324">
        <v>9</v>
      </c>
      <c r="C13" s="323" t="s">
        <v>286</v>
      </c>
      <c r="D13" s="321">
        <v>1828</v>
      </c>
      <c r="E13" s="322">
        <v>4</v>
      </c>
      <c r="F13" s="397">
        <v>1635</v>
      </c>
      <c r="G13" s="399" t="str">
        <f>VLOOKUP(D13,Fasce!$A$3:$B$8,2)</f>
        <v>1800-2000</v>
      </c>
      <c r="H13" s="320">
        <f t="shared" si="0"/>
        <v>6540</v>
      </c>
      <c r="I13" s="319">
        <f t="shared" si="2"/>
        <v>15.432098765432098</v>
      </c>
      <c r="J13" s="318">
        <f t="shared" si="3"/>
        <v>15.5</v>
      </c>
      <c r="K13" s="317">
        <f t="shared" si="1"/>
        <v>30.932098765432098</v>
      </c>
      <c r="L13" s="391"/>
    </row>
    <row r="14" spans="2:14" ht="18" customHeight="1">
      <c r="B14" s="324">
        <v>10</v>
      </c>
      <c r="C14" s="323" t="s">
        <v>231</v>
      </c>
      <c r="D14" s="321">
        <v>1694</v>
      </c>
      <c r="E14" s="322">
        <v>4</v>
      </c>
      <c r="F14" s="397">
        <v>1634</v>
      </c>
      <c r="G14" s="399" t="str">
        <f>VLOOKUP(D14,Fasce!$A$3:$B$8,2)</f>
        <v>1600-1799</v>
      </c>
      <c r="H14" s="320">
        <f t="shared" si="0"/>
        <v>6536</v>
      </c>
      <c r="I14" s="319">
        <f t="shared" si="2"/>
        <v>12.5</v>
      </c>
      <c r="J14" s="318">
        <f t="shared" si="3"/>
        <v>15.49</v>
      </c>
      <c r="K14" s="317">
        <f t="shared" si="1"/>
        <v>27.990000000000002</v>
      </c>
      <c r="L14" s="391"/>
    </row>
    <row r="15" spans="2:14" ht="18" customHeight="1">
      <c r="B15" s="324">
        <v>11</v>
      </c>
      <c r="C15" s="323" t="s">
        <v>230</v>
      </c>
      <c r="D15" s="321">
        <v>1530</v>
      </c>
      <c r="E15" s="322">
        <v>4</v>
      </c>
      <c r="F15" s="397">
        <v>1599</v>
      </c>
      <c r="G15" s="399" t="str">
        <f>VLOOKUP(D15,Fasce!$A$3:$B$8,2)</f>
        <v>1400-1599</v>
      </c>
      <c r="H15" s="320">
        <f t="shared" si="0"/>
        <v>6396</v>
      </c>
      <c r="I15" s="319">
        <f t="shared" si="2"/>
        <v>9.8765432098765427</v>
      </c>
      <c r="J15" s="318">
        <f t="shared" si="3"/>
        <v>15.16</v>
      </c>
      <c r="K15" s="317">
        <f t="shared" si="1"/>
        <v>25.036543209876541</v>
      </c>
      <c r="L15" s="391"/>
    </row>
    <row r="16" spans="2:14" ht="18" customHeight="1">
      <c r="B16" s="324">
        <v>12</v>
      </c>
      <c r="C16" s="402" t="s">
        <v>336</v>
      </c>
      <c r="D16" s="321">
        <v>1399</v>
      </c>
      <c r="E16" s="322">
        <v>4</v>
      </c>
      <c r="F16" s="397">
        <v>1583</v>
      </c>
      <c r="G16" s="399" t="str">
        <f>VLOOKUP(D16,Fasce!$A$3:$B$8,2)</f>
        <v>Under 1400</v>
      </c>
      <c r="H16" s="320">
        <f t="shared" si="0"/>
        <v>6332</v>
      </c>
      <c r="I16" s="319">
        <f t="shared" si="2"/>
        <v>7.5617283950617287</v>
      </c>
      <c r="J16" s="318">
        <f t="shared" si="3"/>
        <v>15</v>
      </c>
      <c r="K16" s="317">
        <f t="shared" si="1"/>
        <v>22.561728395061728</v>
      </c>
      <c r="L16" s="391"/>
    </row>
    <row r="17" spans="2:12" ht="18" customHeight="1">
      <c r="B17" s="324">
        <v>13</v>
      </c>
      <c r="C17" s="323" t="s">
        <v>296</v>
      </c>
      <c r="D17" s="321">
        <v>1399</v>
      </c>
      <c r="E17" s="322">
        <v>4</v>
      </c>
      <c r="F17" s="397">
        <v>1576</v>
      </c>
      <c r="G17" s="399" t="str">
        <f>VLOOKUP(D17,Fasce!$A$3:$B$8,2)</f>
        <v>Under 1400</v>
      </c>
      <c r="H17" s="320">
        <f t="shared" si="0"/>
        <v>6304</v>
      </c>
      <c r="I17" s="319">
        <f t="shared" si="2"/>
        <v>5.5555555555555554</v>
      </c>
      <c r="J17" s="318">
        <f t="shared" si="3"/>
        <v>14.94</v>
      </c>
      <c r="K17" s="317">
        <f t="shared" si="1"/>
        <v>20.495555555555555</v>
      </c>
      <c r="L17" s="391"/>
    </row>
    <row r="18" spans="2:12" ht="18" customHeight="1">
      <c r="B18" s="324">
        <v>14</v>
      </c>
      <c r="C18" s="323" t="s">
        <v>297</v>
      </c>
      <c r="D18" s="321">
        <v>1780</v>
      </c>
      <c r="E18" s="322">
        <v>4</v>
      </c>
      <c r="F18" s="397">
        <v>1495</v>
      </c>
      <c r="G18" s="399" t="str">
        <f>VLOOKUP(D18,Fasce!$A$3:$B$8,2)</f>
        <v>1600-1799</v>
      </c>
      <c r="H18" s="320">
        <f t="shared" si="0"/>
        <v>5980</v>
      </c>
      <c r="I18" s="319">
        <f t="shared" si="2"/>
        <v>3.8580246913580245</v>
      </c>
      <c r="J18" s="318">
        <f t="shared" si="3"/>
        <v>14.17</v>
      </c>
      <c r="K18" s="317">
        <f t="shared" si="1"/>
        <v>18.028024691358024</v>
      </c>
      <c r="L18" s="391"/>
    </row>
    <row r="19" spans="2:12" ht="18" customHeight="1">
      <c r="B19" s="324">
        <v>15</v>
      </c>
      <c r="C19" s="323" t="s">
        <v>426</v>
      </c>
      <c r="D19" s="321">
        <v>1399</v>
      </c>
      <c r="E19" s="322">
        <v>3</v>
      </c>
      <c r="F19" s="397">
        <v>1564</v>
      </c>
      <c r="G19" s="399" t="str">
        <f>VLOOKUP(D19,Fasce!$A$3:$B$8,2)</f>
        <v>Under 1400</v>
      </c>
      <c r="H19" s="320">
        <f t="shared" si="0"/>
        <v>4692</v>
      </c>
      <c r="I19" s="319">
        <f t="shared" si="2"/>
        <v>2.4691358024691357</v>
      </c>
      <c r="J19" s="318">
        <f t="shared" si="3"/>
        <v>11.12</v>
      </c>
      <c r="K19" s="317">
        <f t="shared" si="1"/>
        <v>13.589135802469135</v>
      </c>
      <c r="L19" s="391"/>
    </row>
    <row r="20" spans="2:12" ht="18" customHeight="1">
      <c r="B20" s="324">
        <v>16</v>
      </c>
      <c r="C20" s="323" t="s">
        <v>276</v>
      </c>
      <c r="D20" s="321">
        <v>1399</v>
      </c>
      <c r="E20" s="322">
        <v>3</v>
      </c>
      <c r="F20" s="397">
        <v>1602</v>
      </c>
      <c r="G20" s="399" t="str">
        <f>VLOOKUP(D20,Fasce!$A$3:$B$8,2)</f>
        <v>Under 1400</v>
      </c>
      <c r="H20" s="320">
        <f t="shared" si="0"/>
        <v>4806</v>
      </c>
      <c r="I20" s="319">
        <f t="shared" si="2"/>
        <v>1.3888888888888888</v>
      </c>
      <c r="J20" s="318">
        <f t="shared" si="3"/>
        <v>11.39</v>
      </c>
      <c r="K20" s="317">
        <f t="shared" si="1"/>
        <v>12.77888888888889</v>
      </c>
      <c r="L20" s="391"/>
    </row>
    <row r="21" spans="2:12" ht="18" customHeight="1">
      <c r="B21" s="324">
        <v>17</v>
      </c>
      <c r="C21" s="323" t="s">
        <v>328</v>
      </c>
      <c r="D21" s="321">
        <v>1399</v>
      </c>
      <c r="E21" s="322">
        <v>2</v>
      </c>
      <c r="F21" s="397">
        <v>1568</v>
      </c>
      <c r="G21" s="399" t="str">
        <f>VLOOKUP(D21,Fasce!$A$3:$B$8,2)</f>
        <v>Under 1400</v>
      </c>
      <c r="H21" s="320">
        <f t="shared" si="0"/>
        <v>3136</v>
      </c>
      <c r="I21" s="319">
        <f t="shared" si="2"/>
        <v>0.61728395061728392</v>
      </c>
      <c r="J21" s="318">
        <f t="shared" si="3"/>
        <v>7.43</v>
      </c>
      <c r="K21" s="317">
        <f t="shared" si="1"/>
        <v>8.0472839506172829</v>
      </c>
      <c r="L21" s="391"/>
    </row>
    <row r="22" spans="2:12" ht="18" customHeight="1" thickBot="1">
      <c r="B22" s="316">
        <v>18</v>
      </c>
      <c r="C22" s="315" t="s">
        <v>335</v>
      </c>
      <c r="D22" s="313">
        <v>1399</v>
      </c>
      <c r="E22" s="314">
        <v>0</v>
      </c>
      <c r="F22" s="398">
        <v>1540</v>
      </c>
      <c r="G22" s="400" t="str">
        <f>VLOOKUP(D22,Fasce!$A$3:$B$8,2)</f>
        <v>Under 1400</v>
      </c>
      <c r="H22" s="312">
        <f t="shared" si="0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1"/>
        <v>0.15432098765432098</v>
      </c>
      <c r="L22" s="391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12660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7"/>
  <sheetViews>
    <sheetView workbookViewId="0">
      <pane ySplit="2" topLeftCell="A84" activePane="bottomLeft" state="frozen"/>
      <selection activeCell="C12" sqref="C12"/>
      <selection pane="bottomLeft" activeCell="F14" sqref="F14"/>
    </sheetView>
  </sheetViews>
  <sheetFormatPr defaultRowHeight="12.75"/>
  <cols>
    <col min="1" max="1" width="4.7109375" customWidth="1"/>
    <col min="2" max="2" width="31.42578125" bestFit="1" customWidth="1"/>
    <col min="3" max="4" width="10.7109375" customWidth="1"/>
    <col min="5" max="5" width="12.7109375" customWidth="1"/>
    <col min="6" max="6" width="10.7109375" customWidth="1"/>
    <col min="7" max="7" width="20.7109375" customWidth="1"/>
  </cols>
  <sheetData>
    <row r="1" spans="1:7" ht="25.15" customHeight="1" thickBot="1">
      <c r="A1" s="427"/>
      <c r="B1" s="428" t="s">
        <v>314</v>
      </c>
      <c r="C1" s="429"/>
      <c r="D1" s="429"/>
      <c r="E1" s="429"/>
      <c r="F1" s="429"/>
      <c r="G1" s="430"/>
    </row>
    <row r="2" spans="1:7" ht="25.5">
      <c r="B2" s="424" t="s">
        <v>254</v>
      </c>
      <c r="C2" s="425" t="s">
        <v>250</v>
      </c>
      <c r="D2" s="425" t="s">
        <v>309</v>
      </c>
      <c r="E2" s="425" t="s">
        <v>310</v>
      </c>
      <c r="F2" s="425" t="s">
        <v>251</v>
      </c>
      <c r="G2" s="426"/>
    </row>
    <row r="3" spans="1:7">
      <c r="B3" s="467" t="s">
        <v>438</v>
      </c>
      <c r="C3">
        <v>1964</v>
      </c>
      <c r="D3">
        <v>1955</v>
      </c>
      <c r="E3">
        <v>1984</v>
      </c>
      <c r="F3" s="417">
        <v>20</v>
      </c>
      <c r="G3" s="168"/>
    </row>
    <row r="4" spans="1:7">
      <c r="B4" s="371" t="s">
        <v>297</v>
      </c>
      <c r="C4">
        <v>1955</v>
      </c>
      <c r="D4">
        <v>1767</v>
      </c>
      <c r="E4">
        <v>1812</v>
      </c>
      <c r="F4" s="417">
        <v>9</v>
      </c>
      <c r="G4" s="168"/>
    </row>
    <row r="5" spans="1:7">
      <c r="B5" s="371" t="s">
        <v>304</v>
      </c>
      <c r="C5">
        <v>1973</v>
      </c>
      <c r="D5">
        <v>2016</v>
      </c>
      <c r="E5">
        <v>2060</v>
      </c>
      <c r="F5" s="417">
        <v>10</v>
      </c>
      <c r="G5" s="168"/>
    </row>
    <row r="6" spans="1:7">
      <c r="B6" s="371" t="s">
        <v>285</v>
      </c>
      <c r="C6">
        <v>1983</v>
      </c>
      <c r="D6">
        <v>2222</v>
      </c>
      <c r="E6">
        <v>2263</v>
      </c>
      <c r="F6" s="417">
        <v>7</v>
      </c>
      <c r="G6" s="168"/>
    </row>
    <row r="7" spans="1:7">
      <c r="B7" s="371" t="s">
        <v>286</v>
      </c>
      <c r="C7">
        <v>1971</v>
      </c>
      <c r="D7">
        <v>1877</v>
      </c>
      <c r="E7">
        <v>1827</v>
      </c>
      <c r="F7" s="417">
        <v>7</v>
      </c>
      <c r="G7" s="168"/>
    </row>
    <row r="8" spans="1:7">
      <c r="B8" s="410" t="s">
        <v>431</v>
      </c>
      <c r="C8" s="411">
        <v>1997</v>
      </c>
      <c r="D8" s="413">
        <v>1563</v>
      </c>
      <c r="E8" s="411">
        <v>1563</v>
      </c>
      <c r="F8" s="419">
        <v>18</v>
      </c>
      <c r="G8" s="420" t="s">
        <v>312</v>
      </c>
    </row>
    <row r="9" spans="1:7">
      <c r="B9" s="408" t="s">
        <v>328</v>
      </c>
      <c r="C9" s="409"/>
      <c r="D9" s="409">
        <v>1399</v>
      </c>
      <c r="E9" s="409" t="s">
        <v>225</v>
      </c>
      <c r="F9" s="418">
        <v>13</v>
      </c>
      <c r="G9" s="439" t="s">
        <v>331</v>
      </c>
    </row>
    <row r="10" spans="1:7">
      <c r="B10" s="371" t="s">
        <v>249</v>
      </c>
      <c r="C10">
        <v>1965</v>
      </c>
      <c r="D10">
        <v>1632</v>
      </c>
      <c r="F10" s="417">
        <v>2</v>
      </c>
      <c r="G10" s="168"/>
    </row>
    <row r="11" spans="1:7">
      <c r="B11" s="371" t="s">
        <v>241</v>
      </c>
      <c r="C11">
        <v>1984</v>
      </c>
      <c r="D11">
        <v>1623</v>
      </c>
      <c r="E11">
        <v>1661</v>
      </c>
      <c r="F11" s="417">
        <v>2</v>
      </c>
      <c r="G11" s="168"/>
    </row>
    <row r="12" spans="1:7">
      <c r="B12" s="371" t="s">
        <v>284</v>
      </c>
      <c r="C12">
        <v>1976</v>
      </c>
      <c r="D12">
        <v>2087</v>
      </c>
      <c r="E12">
        <v>2155</v>
      </c>
      <c r="F12" s="417">
        <v>7</v>
      </c>
      <c r="G12" s="168"/>
    </row>
    <row r="13" spans="1:7">
      <c r="B13" s="408" t="s">
        <v>276</v>
      </c>
      <c r="C13" s="409"/>
      <c r="D13" s="409">
        <v>1399</v>
      </c>
      <c r="E13" s="409" t="s">
        <v>225</v>
      </c>
      <c r="F13" s="418">
        <v>5</v>
      </c>
      <c r="G13" s="439"/>
    </row>
    <row r="14" spans="1:7">
      <c r="B14" s="410" t="s">
        <v>273</v>
      </c>
      <c r="C14" s="411">
        <v>1980</v>
      </c>
      <c r="D14" s="413">
        <v>1653</v>
      </c>
      <c r="E14" s="411"/>
      <c r="F14" s="419">
        <v>4</v>
      </c>
      <c r="G14" s="420" t="s">
        <v>311</v>
      </c>
    </row>
    <row r="15" spans="1:7">
      <c r="B15" s="371" t="s">
        <v>235</v>
      </c>
      <c r="C15">
        <v>2012</v>
      </c>
      <c r="D15">
        <v>1825</v>
      </c>
      <c r="E15">
        <v>1752</v>
      </c>
      <c r="F15" s="417">
        <v>1</v>
      </c>
      <c r="G15" s="168"/>
    </row>
    <row r="16" spans="1:7">
      <c r="B16" s="371" t="s">
        <v>231</v>
      </c>
      <c r="C16">
        <v>1988</v>
      </c>
      <c r="D16">
        <v>1731</v>
      </c>
      <c r="E16">
        <v>1662</v>
      </c>
      <c r="F16" s="417">
        <v>1</v>
      </c>
      <c r="G16" s="168"/>
    </row>
    <row r="17" spans="2:10">
      <c r="B17" s="371" t="s">
        <v>306</v>
      </c>
      <c r="C17">
        <v>1993</v>
      </c>
      <c r="D17">
        <v>1872</v>
      </c>
      <c r="E17">
        <v>1902</v>
      </c>
      <c r="F17" s="417">
        <v>11</v>
      </c>
      <c r="G17" s="168"/>
    </row>
    <row r="18" spans="2:10">
      <c r="B18" s="467" t="s">
        <v>428</v>
      </c>
      <c r="C18">
        <v>2003</v>
      </c>
      <c r="D18">
        <v>1812</v>
      </c>
      <c r="F18" s="417">
        <v>16</v>
      </c>
      <c r="G18" s="168"/>
      <c r="J18">
        <v>12</v>
      </c>
    </row>
    <row r="19" spans="2:10">
      <c r="B19" s="408" t="s">
        <v>321</v>
      </c>
      <c r="C19" s="409"/>
      <c r="D19" s="409">
        <v>1399</v>
      </c>
      <c r="E19" s="409" t="s">
        <v>225</v>
      </c>
      <c r="F19" s="418">
        <v>3</v>
      </c>
      <c r="G19" s="439"/>
    </row>
    <row r="20" spans="2:10">
      <c r="B20" s="408" t="s">
        <v>262</v>
      </c>
      <c r="C20" s="409"/>
      <c r="D20" s="409">
        <v>1399</v>
      </c>
      <c r="E20" s="409" t="s">
        <v>225</v>
      </c>
      <c r="F20" s="418">
        <v>3</v>
      </c>
      <c r="G20" s="439"/>
    </row>
    <row r="21" spans="2:10">
      <c r="B21" s="371" t="s">
        <v>233</v>
      </c>
      <c r="C21">
        <v>1989</v>
      </c>
      <c r="D21">
        <v>1611</v>
      </c>
      <c r="E21">
        <v>1599</v>
      </c>
      <c r="F21" s="417">
        <v>1</v>
      </c>
      <c r="G21" s="168"/>
    </row>
    <row r="22" spans="2:10">
      <c r="B22" s="408" t="s">
        <v>296</v>
      </c>
      <c r="C22" s="409"/>
      <c r="D22" s="409">
        <v>1399</v>
      </c>
      <c r="E22" s="409" t="s">
        <v>225</v>
      </c>
      <c r="F22" s="418">
        <v>9</v>
      </c>
      <c r="G22" s="439"/>
    </row>
    <row r="23" spans="2:10">
      <c r="B23" s="408" t="s">
        <v>330</v>
      </c>
      <c r="C23" s="409">
        <v>1999</v>
      </c>
      <c r="D23" s="409">
        <v>1399</v>
      </c>
      <c r="E23" s="409" t="s">
        <v>225</v>
      </c>
      <c r="F23" s="418">
        <v>13</v>
      </c>
      <c r="G23" s="439"/>
    </row>
    <row r="24" spans="2:10">
      <c r="B24" s="371" t="s">
        <v>299</v>
      </c>
      <c r="C24">
        <v>1992</v>
      </c>
      <c r="D24">
        <v>1678</v>
      </c>
      <c r="E24">
        <v>1719</v>
      </c>
      <c r="F24" s="417">
        <v>9</v>
      </c>
      <c r="G24" s="168"/>
    </row>
    <row r="25" spans="2:10">
      <c r="B25" s="408" t="s">
        <v>426</v>
      </c>
      <c r="C25" s="409"/>
      <c r="D25" s="409">
        <v>1399</v>
      </c>
      <c r="E25" s="409" t="s">
        <v>225</v>
      </c>
      <c r="F25" s="418">
        <v>16</v>
      </c>
      <c r="G25" s="439"/>
    </row>
    <row r="26" spans="2:10">
      <c r="B26" s="371" t="s">
        <v>255</v>
      </c>
      <c r="C26">
        <v>1994</v>
      </c>
      <c r="D26">
        <v>1767</v>
      </c>
      <c r="E26">
        <v>1755</v>
      </c>
      <c r="F26" s="417">
        <v>3</v>
      </c>
      <c r="G26" s="168"/>
    </row>
    <row r="27" spans="2:10">
      <c r="B27" s="371" t="s">
        <v>230</v>
      </c>
      <c r="C27">
        <v>1986</v>
      </c>
      <c r="D27">
        <v>1490</v>
      </c>
      <c r="E27">
        <v>1622</v>
      </c>
      <c r="F27" s="417">
        <v>1</v>
      </c>
      <c r="G27" s="168"/>
    </row>
    <row r="28" spans="2:10">
      <c r="B28" s="371" t="s">
        <v>256</v>
      </c>
      <c r="C28">
        <v>1987</v>
      </c>
      <c r="D28">
        <v>1540</v>
      </c>
      <c r="E28">
        <v>1677</v>
      </c>
      <c r="F28" s="417">
        <v>3</v>
      </c>
      <c r="G28" s="168"/>
    </row>
    <row r="29" spans="2:10">
      <c r="B29" s="371" t="s">
        <v>326</v>
      </c>
      <c r="C29">
        <v>1970</v>
      </c>
      <c r="D29">
        <v>1399</v>
      </c>
      <c r="F29" s="417">
        <v>12</v>
      </c>
      <c r="G29" s="168" t="s">
        <v>327</v>
      </c>
    </row>
    <row r="30" spans="2:10">
      <c r="B30" s="371" t="s">
        <v>263</v>
      </c>
      <c r="C30">
        <v>2000</v>
      </c>
      <c r="D30">
        <v>1581</v>
      </c>
      <c r="F30" s="417">
        <v>3</v>
      </c>
      <c r="G30" s="168"/>
    </row>
    <row r="31" spans="2:10">
      <c r="B31" s="371" t="s">
        <v>437</v>
      </c>
      <c r="C31">
        <v>2009</v>
      </c>
      <c r="D31">
        <v>1442</v>
      </c>
      <c r="F31" s="417">
        <v>19</v>
      </c>
      <c r="G31" s="168"/>
    </row>
    <row r="32" spans="2:10">
      <c r="B32" s="408" t="s">
        <v>300</v>
      </c>
      <c r="C32" s="409"/>
      <c r="D32" s="409">
        <v>1399</v>
      </c>
      <c r="E32" s="409" t="s">
        <v>225</v>
      </c>
      <c r="F32" s="418">
        <v>9</v>
      </c>
      <c r="G32" s="439"/>
    </row>
    <row r="33" spans="2:7">
      <c r="B33" s="371" t="s">
        <v>232</v>
      </c>
      <c r="C33">
        <v>2003</v>
      </c>
      <c r="D33">
        <v>1614</v>
      </c>
      <c r="E33">
        <v>1655</v>
      </c>
      <c r="F33" s="417">
        <v>1</v>
      </c>
      <c r="G33" s="168"/>
    </row>
    <row r="34" spans="2:7">
      <c r="B34" s="371" t="s">
        <v>324</v>
      </c>
      <c r="C34">
        <v>1997</v>
      </c>
      <c r="D34">
        <v>1695</v>
      </c>
      <c r="E34">
        <v>1705</v>
      </c>
      <c r="F34" s="417">
        <v>12</v>
      </c>
      <c r="G34" s="168"/>
    </row>
    <row r="35" spans="2:7">
      <c r="B35" s="371" t="s">
        <v>265</v>
      </c>
      <c r="C35">
        <v>1962</v>
      </c>
      <c r="D35">
        <v>1985</v>
      </c>
      <c r="E35">
        <v>1908</v>
      </c>
      <c r="F35" s="417">
        <v>3</v>
      </c>
      <c r="G35" s="168"/>
    </row>
    <row r="36" spans="2:7">
      <c r="B36" s="371" t="s">
        <v>325</v>
      </c>
      <c r="C36">
        <v>1971</v>
      </c>
      <c r="D36">
        <v>1554</v>
      </c>
      <c r="F36" s="417">
        <v>12</v>
      </c>
      <c r="G36" s="168" t="s">
        <v>327</v>
      </c>
    </row>
    <row r="37" spans="2:7">
      <c r="B37" s="371" t="s">
        <v>280</v>
      </c>
      <c r="C37">
        <v>2001</v>
      </c>
      <c r="D37" s="413">
        <v>1729</v>
      </c>
      <c r="E37">
        <v>1729</v>
      </c>
      <c r="F37" s="417">
        <v>6</v>
      </c>
      <c r="G37" s="420" t="s">
        <v>312</v>
      </c>
    </row>
    <row r="38" spans="2:7">
      <c r="B38" s="371" t="s">
        <v>436</v>
      </c>
      <c r="C38">
        <v>1990</v>
      </c>
      <c r="D38">
        <v>1856</v>
      </c>
      <c r="F38" s="417">
        <v>19</v>
      </c>
      <c r="G38" s="168"/>
    </row>
    <row r="39" spans="2:7">
      <c r="B39" s="371" t="s">
        <v>248</v>
      </c>
      <c r="C39">
        <v>1960</v>
      </c>
      <c r="D39">
        <v>1530</v>
      </c>
      <c r="E39">
        <v>1553</v>
      </c>
      <c r="F39" s="417">
        <v>2</v>
      </c>
      <c r="G39" s="168"/>
    </row>
    <row r="40" spans="2:7">
      <c r="B40" s="467" t="s">
        <v>440</v>
      </c>
      <c r="C40">
        <v>1990</v>
      </c>
      <c r="D40">
        <v>1881</v>
      </c>
      <c r="E40">
        <v>1820</v>
      </c>
      <c r="F40" s="417">
        <v>20</v>
      </c>
      <c r="G40" s="168"/>
    </row>
    <row r="41" spans="2:7">
      <c r="B41" s="371" t="s">
        <v>266</v>
      </c>
      <c r="C41">
        <v>1995</v>
      </c>
      <c r="D41">
        <v>1415</v>
      </c>
      <c r="E41">
        <v>1481</v>
      </c>
      <c r="F41" s="417">
        <v>3</v>
      </c>
      <c r="G41" s="168"/>
    </row>
    <row r="42" spans="2:7">
      <c r="B42" s="408" t="s">
        <v>290</v>
      </c>
      <c r="C42" s="409"/>
      <c r="D42" s="409">
        <v>1399</v>
      </c>
      <c r="E42" s="409" t="s">
        <v>225</v>
      </c>
      <c r="F42" s="418">
        <v>7</v>
      </c>
      <c r="G42" s="439"/>
    </row>
    <row r="43" spans="2:7">
      <c r="B43" s="371" t="s">
        <v>264</v>
      </c>
      <c r="C43">
        <v>1989</v>
      </c>
      <c r="D43">
        <v>1998</v>
      </c>
      <c r="E43">
        <v>2010</v>
      </c>
      <c r="F43" s="417">
        <v>3</v>
      </c>
      <c r="G43" s="168"/>
    </row>
    <row r="44" spans="2:7">
      <c r="B44" s="408" t="s">
        <v>430</v>
      </c>
      <c r="C44" s="409"/>
      <c r="D44" s="409">
        <v>1399</v>
      </c>
      <c r="E44" s="409" t="s">
        <v>225</v>
      </c>
      <c r="F44" s="418">
        <v>18</v>
      </c>
      <c r="G44" s="439"/>
    </row>
    <row r="45" spans="2:7">
      <c r="B45" s="408" t="s">
        <v>281</v>
      </c>
      <c r="C45" s="409"/>
      <c r="D45" s="409">
        <v>1399</v>
      </c>
      <c r="E45" s="409" t="s">
        <v>225</v>
      </c>
      <c r="F45" s="418">
        <v>6</v>
      </c>
      <c r="G45" s="439"/>
    </row>
    <row r="46" spans="2:7">
      <c r="B46" s="371" t="s">
        <v>295</v>
      </c>
      <c r="C46">
        <v>2007</v>
      </c>
      <c r="D46">
        <v>1933</v>
      </c>
      <c r="E46">
        <v>2229</v>
      </c>
      <c r="F46" s="417">
        <v>8</v>
      </c>
      <c r="G46" s="168"/>
    </row>
    <row r="47" spans="2:7">
      <c r="B47" s="371" t="s">
        <v>298</v>
      </c>
      <c r="C47">
        <v>1984</v>
      </c>
      <c r="D47">
        <v>1988</v>
      </c>
      <c r="E47">
        <v>2062</v>
      </c>
      <c r="F47" s="417">
        <v>9</v>
      </c>
      <c r="G47" s="168"/>
    </row>
    <row r="48" spans="2:7">
      <c r="B48" s="467" t="s">
        <v>439</v>
      </c>
      <c r="C48">
        <v>2000</v>
      </c>
      <c r="D48">
        <v>1957</v>
      </c>
      <c r="E48">
        <v>1988</v>
      </c>
      <c r="F48" s="417">
        <v>20</v>
      </c>
      <c r="G48" s="168"/>
    </row>
    <row r="49" spans="2:7">
      <c r="B49" s="408" t="s">
        <v>289</v>
      </c>
      <c r="C49" s="409"/>
      <c r="D49" s="409">
        <v>1399</v>
      </c>
      <c r="E49" s="409" t="s">
        <v>225</v>
      </c>
      <c r="F49" s="418">
        <v>7</v>
      </c>
      <c r="G49" s="439"/>
    </row>
    <row r="50" spans="2:7">
      <c r="B50" s="371" t="s">
        <v>244</v>
      </c>
      <c r="C50">
        <v>1967</v>
      </c>
      <c r="D50">
        <v>1778</v>
      </c>
      <c r="E50">
        <v>1816</v>
      </c>
      <c r="F50" s="417">
        <v>2</v>
      </c>
      <c r="G50" s="168"/>
    </row>
    <row r="51" spans="2:7">
      <c r="B51" s="371" t="s">
        <v>277</v>
      </c>
      <c r="C51">
        <v>2007</v>
      </c>
      <c r="D51">
        <v>1726</v>
      </c>
      <c r="E51">
        <v>1953</v>
      </c>
      <c r="F51" s="417">
        <v>5</v>
      </c>
      <c r="G51" s="168"/>
    </row>
    <row r="52" spans="2:7">
      <c r="B52" s="410" t="s">
        <v>226</v>
      </c>
      <c r="C52" s="411"/>
      <c r="D52" s="411">
        <v>1399</v>
      </c>
      <c r="E52" s="411">
        <v>1827</v>
      </c>
      <c r="F52" s="419">
        <v>1</v>
      </c>
      <c r="G52" s="420" t="s">
        <v>316</v>
      </c>
    </row>
    <row r="53" spans="2:7">
      <c r="B53" s="408" t="s">
        <v>435</v>
      </c>
      <c r="C53" s="409"/>
      <c r="D53" s="409">
        <v>1399</v>
      </c>
      <c r="E53" s="409" t="s">
        <v>225</v>
      </c>
      <c r="F53" s="418">
        <v>19</v>
      </c>
      <c r="G53" s="439"/>
    </row>
    <row r="54" spans="2:7">
      <c r="B54" s="371" t="s">
        <v>237</v>
      </c>
      <c r="C54">
        <v>1974</v>
      </c>
      <c r="D54">
        <v>2266</v>
      </c>
      <c r="E54">
        <v>2332</v>
      </c>
      <c r="F54" s="417">
        <v>2</v>
      </c>
      <c r="G54" s="168"/>
    </row>
    <row r="55" spans="2:7">
      <c r="B55" s="408" t="s">
        <v>335</v>
      </c>
      <c r="C55" s="409"/>
      <c r="D55" s="409">
        <v>1399</v>
      </c>
      <c r="E55" s="409" t="s">
        <v>225</v>
      </c>
      <c r="F55" s="418">
        <v>15</v>
      </c>
      <c r="G55" s="439"/>
    </row>
    <row r="56" spans="2:7">
      <c r="B56" s="408" t="s">
        <v>275</v>
      </c>
      <c r="C56" s="409"/>
      <c r="D56" s="409">
        <v>1399</v>
      </c>
      <c r="E56" s="409" t="s">
        <v>225</v>
      </c>
      <c r="F56" s="418">
        <v>5</v>
      </c>
      <c r="G56" s="439"/>
    </row>
    <row r="57" spans="2:7">
      <c r="B57" s="371" t="s">
        <v>257</v>
      </c>
      <c r="C57">
        <v>2004</v>
      </c>
      <c r="D57">
        <v>1771</v>
      </c>
      <c r="E57">
        <v>1844</v>
      </c>
      <c r="F57" s="417">
        <v>3</v>
      </c>
      <c r="G57" s="168"/>
    </row>
    <row r="58" spans="2:7">
      <c r="B58" s="371" t="s">
        <v>246</v>
      </c>
      <c r="C58">
        <v>1981</v>
      </c>
      <c r="D58">
        <v>1573</v>
      </c>
      <c r="E58">
        <v>1558</v>
      </c>
      <c r="F58" s="417">
        <v>2</v>
      </c>
      <c r="G58" s="168"/>
    </row>
    <row r="59" spans="2:7">
      <c r="B59" s="371" t="s">
        <v>261</v>
      </c>
      <c r="C59">
        <v>1992</v>
      </c>
      <c r="D59">
        <v>1705</v>
      </c>
      <c r="F59" s="417">
        <v>3</v>
      </c>
      <c r="G59" s="168"/>
    </row>
    <row r="60" spans="2:7">
      <c r="B60" s="371" t="s">
        <v>258</v>
      </c>
      <c r="C60">
        <v>1997</v>
      </c>
      <c r="D60">
        <v>1812</v>
      </c>
      <c r="E60">
        <v>1875</v>
      </c>
      <c r="F60" s="417">
        <v>3</v>
      </c>
      <c r="G60" s="168"/>
    </row>
    <row r="61" spans="2:7">
      <c r="B61" s="408" t="s">
        <v>288</v>
      </c>
      <c r="C61" s="409"/>
      <c r="D61" s="409">
        <v>1399</v>
      </c>
      <c r="E61" s="409" t="s">
        <v>225</v>
      </c>
      <c r="F61" s="418">
        <v>7</v>
      </c>
      <c r="G61" s="439"/>
    </row>
    <row r="62" spans="2:7">
      <c r="B62" s="410" t="s">
        <v>245</v>
      </c>
      <c r="C62" s="411">
        <v>1995</v>
      </c>
      <c r="D62" s="413">
        <v>1532</v>
      </c>
      <c r="E62" s="411">
        <v>1532</v>
      </c>
      <c r="F62" s="419">
        <v>2</v>
      </c>
      <c r="G62" s="420" t="s">
        <v>312</v>
      </c>
    </row>
    <row r="63" spans="2:7">
      <c r="B63" s="371" t="s">
        <v>259</v>
      </c>
      <c r="C63">
        <v>1959</v>
      </c>
      <c r="D63">
        <v>1665</v>
      </c>
      <c r="E63">
        <v>1613</v>
      </c>
      <c r="F63" s="417">
        <v>3</v>
      </c>
      <c r="G63" s="168"/>
    </row>
    <row r="64" spans="2:7">
      <c r="B64" s="371" t="s">
        <v>305</v>
      </c>
      <c r="C64">
        <v>1959</v>
      </c>
      <c r="D64">
        <v>1833</v>
      </c>
      <c r="E64">
        <v>1902</v>
      </c>
      <c r="F64" s="417">
        <v>11</v>
      </c>
      <c r="G64" s="168"/>
    </row>
    <row r="65" spans="2:7">
      <c r="B65" s="371" t="s">
        <v>247</v>
      </c>
      <c r="C65">
        <v>1998</v>
      </c>
      <c r="D65">
        <v>1642</v>
      </c>
      <c r="E65">
        <v>1679</v>
      </c>
      <c r="F65" s="417">
        <v>2</v>
      </c>
      <c r="G65" s="168"/>
    </row>
    <row r="66" spans="2:7">
      <c r="B66" s="371" t="s">
        <v>271</v>
      </c>
      <c r="C66">
        <v>1959</v>
      </c>
      <c r="D66">
        <v>1871</v>
      </c>
      <c r="E66">
        <v>1945</v>
      </c>
      <c r="F66" s="417">
        <v>4</v>
      </c>
      <c r="G66" s="168"/>
    </row>
    <row r="67" spans="2:7">
      <c r="B67" s="408" t="s">
        <v>320</v>
      </c>
      <c r="C67" s="409"/>
      <c r="D67" s="409">
        <v>1399</v>
      </c>
      <c r="E67" s="409" t="s">
        <v>225</v>
      </c>
      <c r="F67" s="418">
        <v>12</v>
      </c>
      <c r="G67" s="439"/>
    </row>
    <row r="68" spans="2:7">
      <c r="B68" s="410" t="s">
        <v>279</v>
      </c>
      <c r="C68" s="411">
        <v>1973</v>
      </c>
      <c r="D68" s="411">
        <v>1776</v>
      </c>
      <c r="E68" s="411">
        <v>1744</v>
      </c>
      <c r="F68" s="419">
        <v>6</v>
      </c>
      <c r="G68" s="420" t="s">
        <v>315</v>
      </c>
    </row>
    <row r="69" spans="2:7">
      <c r="B69" s="408" t="s">
        <v>432</v>
      </c>
      <c r="C69" s="409"/>
      <c r="D69" s="409">
        <v>1399</v>
      </c>
      <c r="E69" s="409" t="s">
        <v>225</v>
      </c>
      <c r="F69" s="418">
        <v>18</v>
      </c>
      <c r="G69" s="439"/>
    </row>
    <row r="70" spans="2:7">
      <c r="B70" s="371" t="s">
        <v>260</v>
      </c>
      <c r="C70">
        <v>1997</v>
      </c>
      <c r="D70">
        <v>1870</v>
      </c>
      <c r="E70">
        <v>1882</v>
      </c>
      <c r="F70" s="417">
        <v>3</v>
      </c>
      <c r="G70" s="168"/>
    </row>
    <row r="71" spans="2:7">
      <c r="B71" s="371" t="s">
        <v>239</v>
      </c>
      <c r="C71">
        <v>1968</v>
      </c>
      <c r="D71">
        <v>1914</v>
      </c>
      <c r="F71" s="417">
        <v>2</v>
      </c>
      <c r="G71" s="168"/>
    </row>
    <row r="72" spans="2:7">
      <c r="B72" s="371" t="s">
        <v>272</v>
      </c>
      <c r="C72">
        <v>1963</v>
      </c>
      <c r="D72">
        <v>1888</v>
      </c>
      <c r="E72">
        <v>1956</v>
      </c>
      <c r="F72" s="417">
        <v>4</v>
      </c>
      <c r="G72" s="168"/>
    </row>
    <row r="73" spans="2:7">
      <c r="B73" s="371" t="s">
        <v>252</v>
      </c>
      <c r="C73">
        <v>2014</v>
      </c>
      <c r="D73">
        <v>1665</v>
      </c>
      <c r="E73">
        <v>1523</v>
      </c>
      <c r="F73" s="417">
        <v>2</v>
      </c>
      <c r="G73" s="168"/>
    </row>
    <row r="74" spans="2:7">
      <c r="B74" s="408" t="s">
        <v>336</v>
      </c>
      <c r="C74" s="409"/>
      <c r="D74" s="409">
        <v>1399</v>
      </c>
      <c r="E74" s="409" t="s">
        <v>225</v>
      </c>
      <c r="F74" s="418">
        <v>15</v>
      </c>
      <c r="G74" s="439"/>
    </row>
    <row r="75" spans="2:7">
      <c r="B75" s="371" t="s">
        <v>242</v>
      </c>
      <c r="C75">
        <v>2002</v>
      </c>
      <c r="D75">
        <v>1756</v>
      </c>
      <c r="E75">
        <v>1757</v>
      </c>
      <c r="F75" s="417">
        <v>2</v>
      </c>
      <c r="G75" s="168"/>
    </row>
    <row r="76" spans="2:7">
      <c r="B76" s="408" t="s">
        <v>293</v>
      </c>
      <c r="C76" s="409"/>
      <c r="D76" s="409">
        <v>1399</v>
      </c>
      <c r="E76" s="409" t="s">
        <v>225</v>
      </c>
      <c r="F76" s="418">
        <v>8</v>
      </c>
      <c r="G76" s="439"/>
    </row>
    <row r="77" spans="2:7">
      <c r="B77" s="408" t="s">
        <v>322</v>
      </c>
      <c r="C77" s="409"/>
      <c r="D77" s="409">
        <v>1399</v>
      </c>
      <c r="E77" s="409" t="s">
        <v>225</v>
      </c>
      <c r="F77" s="418">
        <v>12</v>
      </c>
      <c r="G77" s="439"/>
    </row>
    <row r="78" spans="2:7">
      <c r="B78" s="408" t="s">
        <v>334</v>
      </c>
      <c r="C78" s="409"/>
      <c r="D78" s="409">
        <v>1399</v>
      </c>
      <c r="E78" s="409" t="s">
        <v>339</v>
      </c>
      <c r="F78" s="418">
        <v>14</v>
      </c>
      <c r="G78" s="439"/>
    </row>
    <row r="79" spans="2:7">
      <c r="B79" s="371" t="s">
        <v>287</v>
      </c>
      <c r="C79">
        <v>2001</v>
      </c>
      <c r="D79">
        <v>1777</v>
      </c>
      <c r="E79">
        <v>1716</v>
      </c>
      <c r="F79" s="417">
        <v>7</v>
      </c>
      <c r="G79" s="168"/>
    </row>
    <row r="80" spans="2:7">
      <c r="B80" s="371" t="s">
        <v>238</v>
      </c>
      <c r="C80">
        <v>1978</v>
      </c>
      <c r="D80">
        <v>2325</v>
      </c>
      <c r="E80">
        <v>2292</v>
      </c>
      <c r="F80" s="417">
        <v>2</v>
      </c>
      <c r="G80" s="168"/>
    </row>
    <row r="81" spans="2:7">
      <c r="B81" s="371" t="s">
        <v>308</v>
      </c>
      <c r="C81">
        <v>1994</v>
      </c>
      <c r="D81">
        <v>1533</v>
      </c>
      <c r="E81">
        <v>1540</v>
      </c>
      <c r="F81" s="417">
        <v>11</v>
      </c>
      <c r="G81" s="168"/>
    </row>
    <row r="82" spans="2:7">
      <c r="B82" s="408" t="s">
        <v>337</v>
      </c>
      <c r="C82" s="409"/>
      <c r="D82" s="409">
        <v>1399</v>
      </c>
      <c r="E82" s="409" t="s">
        <v>225</v>
      </c>
      <c r="F82" s="418">
        <v>15</v>
      </c>
      <c r="G82" s="439"/>
    </row>
    <row r="83" spans="2:7">
      <c r="B83" s="371" t="s">
        <v>228</v>
      </c>
      <c r="C83">
        <v>1996</v>
      </c>
      <c r="D83">
        <v>1796</v>
      </c>
      <c r="E83">
        <v>1783</v>
      </c>
      <c r="F83" s="417">
        <v>1</v>
      </c>
      <c r="G83" s="168"/>
    </row>
    <row r="84" spans="2:7">
      <c r="B84" s="467" t="s">
        <v>427</v>
      </c>
      <c r="C84">
        <v>1962</v>
      </c>
      <c r="D84">
        <v>1801</v>
      </c>
      <c r="E84">
        <v>1902</v>
      </c>
      <c r="F84" s="417">
        <v>16</v>
      </c>
      <c r="G84" s="168"/>
    </row>
    <row r="85" spans="2:7">
      <c r="B85" s="371" t="s">
        <v>240</v>
      </c>
      <c r="C85">
        <v>1995</v>
      </c>
      <c r="D85">
        <v>1859</v>
      </c>
      <c r="E85">
        <v>1972</v>
      </c>
      <c r="F85" s="417">
        <v>2</v>
      </c>
      <c r="G85" s="168"/>
    </row>
    <row r="86" spans="2:7">
      <c r="B86" s="371" t="s">
        <v>227</v>
      </c>
      <c r="C86">
        <v>1953</v>
      </c>
      <c r="D86">
        <v>1822</v>
      </c>
      <c r="F86" s="417">
        <v>1</v>
      </c>
      <c r="G86" s="168"/>
    </row>
    <row r="87" spans="2:7">
      <c r="B87" s="408" t="s">
        <v>323</v>
      </c>
      <c r="C87" s="409"/>
      <c r="D87" s="409">
        <v>1399</v>
      </c>
      <c r="E87" s="409" t="s">
        <v>225</v>
      </c>
      <c r="F87" s="418">
        <v>12</v>
      </c>
      <c r="G87" s="439"/>
    </row>
    <row r="88" spans="2:7">
      <c r="B88" s="371" t="s">
        <v>294</v>
      </c>
      <c r="C88">
        <v>2004</v>
      </c>
      <c r="D88">
        <v>1837</v>
      </c>
      <c r="E88">
        <v>2062</v>
      </c>
      <c r="F88" s="417">
        <v>8</v>
      </c>
      <c r="G88" s="168"/>
    </row>
    <row r="89" spans="2:7">
      <c r="B89" s="371" t="s">
        <v>243</v>
      </c>
      <c r="C89">
        <v>2003</v>
      </c>
      <c r="D89">
        <v>1734</v>
      </c>
      <c r="E89">
        <v>1781</v>
      </c>
      <c r="F89" s="417">
        <v>2</v>
      </c>
      <c r="G89" s="168"/>
    </row>
    <row r="90" spans="2:7">
      <c r="B90" s="408" t="s">
        <v>234</v>
      </c>
      <c r="C90" s="409"/>
      <c r="D90" s="409">
        <v>1399</v>
      </c>
      <c r="E90" s="409" t="s">
        <v>225</v>
      </c>
      <c r="F90" s="418">
        <v>1</v>
      </c>
      <c r="G90" s="439"/>
    </row>
    <row r="91" spans="2:7">
      <c r="B91" s="371" t="s">
        <v>229</v>
      </c>
      <c r="C91">
        <v>1978</v>
      </c>
      <c r="D91">
        <v>1469</v>
      </c>
      <c r="E91">
        <v>1528</v>
      </c>
      <c r="F91" s="417">
        <v>1</v>
      </c>
      <c r="G91" s="168"/>
    </row>
    <row r="92" spans="2:7">
      <c r="B92" s="371" t="s">
        <v>307</v>
      </c>
      <c r="C92">
        <v>1992</v>
      </c>
      <c r="D92">
        <v>1790</v>
      </c>
      <c r="E92">
        <v>1780</v>
      </c>
      <c r="F92" s="417">
        <v>11</v>
      </c>
      <c r="G92" s="168"/>
    </row>
    <row r="93" spans="2:7">
      <c r="B93" s="408"/>
      <c r="C93" s="409"/>
      <c r="D93" s="409"/>
      <c r="E93" s="409"/>
      <c r="F93" s="418"/>
      <c r="G93" s="439"/>
    </row>
    <row r="94" spans="2:7">
      <c r="B94" s="412" t="s">
        <v>253</v>
      </c>
      <c r="C94" s="413"/>
      <c r="D94" s="413"/>
      <c r="E94" s="413"/>
      <c r="F94" s="468"/>
      <c r="G94" s="420"/>
    </row>
    <row r="95" spans="2:7">
      <c r="B95" s="371"/>
      <c r="G95" s="168"/>
    </row>
    <row r="96" spans="2:7">
      <c r="B96" s="410" t="s">
        <v>279</v>
      </c>
      <c r="C96" s="411" t="s">
        <v>282</v>
      </c>
      <c r="D96" s="411"/>
      <c r="E96" s="411"/>
      <c r="F96" s="419"/>
      <c r="G96" s="421"/>
    </row>
    <row r="97" spans="2:7" ht="13.5" thickBot="1">
      <c r="B97" s="414" t="s">
        <v>226</v>
      </c>
      <c r="C97" s="416" t="s">
        <v>313</v>
      </c>
      <c r="D97" s="415"/>
      <c r="E97" s="415"/>
      <c r="F97" s="422"/>
      <c r="G97" s="423"/>
    </row>
  </sheetData>
  <sortState xmlns:xlrd2="http://schemas.microsoft.com/office/spreadsheetml/2017/richdata2" ref="B3:G92">
    <sortCondition ref="B3:B92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N38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433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235</v>
      </c>
      <c r="D5" s="328">
        <v>1790</v>
      </c>
      <c r="E5" s="329">
        <v>5.5</v>
      </c>
      <c r="F5" s="443">
        <v>1779</v>
      </c>
      <c r="G5" s="394" t="str">
        <f>VLOOKUP(D5,Fasce!$A$3:$B$8,2)</f>
        <v>1600-1799</v>
      </c>
      <c r="H5" s="327">
        <f t="shared" ref="H5:H7" si="0">F5*E5</f>
        <v>9784.5</v>
      </c>
      <c r="I5" s="319">
        <f>$N$2*(((MAX($B$5:$B$28)-B5+1)^$N$3)/(MAX($B$5:$B$28)^$N$3))</f>
        <v>50</v>
      </c>
      <c r="J5" s="326">
        <f>ROUND($D$33*H5/$D$38,2)</f>
        <v>30</v>
      </c>
      <c r="K5" s="325">
        <f t="shared" ref="K5:K7" si="1">SUM(I5:J5)</f>
        <v>80</v>
      </c>
      <c r="L5" s="391"/>
      <c r="M5" s="293" t="str">
        <f>VLOOKUP(C5,Anagrafica!$B$2:$B$92,1,FALSE)</f>
        <v>Carlino Alessandro - U14</v>
      </c>
    </row>
    <row r="6" spans="2:14" ht="18" customHeight="1">
      <c r="B6" s="324">
        <v>2</v>
      </c>
      <c r="C6" s="402" t="s">
        <v>294</v>
      </c>
      <c r="D6" s="321">
        <v>1939</v>
      </c>
      <c r="E6" s="322">
        <v>5</v>
      </c>
      <c r="F6" s="444">
        <v>1702</v>
      </c>
      <c r="G6" s="399" t="str">
        <f>VLOOKUP(D6,Fasce!$A$3:$B$8,2)</f>
        <v>1800-2000</v>
      </c>
      <c r="H6" s="320">
        <f t="shared" si="0"/>
        <v>8510</v>
      </c>
      <c r="I6" s="319">
        <f>$N$2*(((MAX($B$5:$B$28)-B6+1)^$N$3)/(MAX($B$5:$B$28)^$N$3))</f>
        <v>45.920138888888893</v>
      </c>
      <c r="J6" s="318">
        <f>ROUND($D$33*H6/$D$38,2)</f>
        <v>26.09</v>
      </c>
      <c r="K6" s="317">
        <f t="shared" si="1"/>
        <v>72.010138888888889</v>
      </c>
      <c r="L6" s="391"/>
      <c r="M6" s="293" t="str">
        <f>VLOOKUP(C6,Anagrafica!$B$2:$B$92,1,FALSE)</f>
        <v>Tondi Aurelio</v>
      </c>
    </row>
    <row r="7" spans="2:14" ht="18" customHeight="1">
      <c r="B7" s="324">
        <v>3</v>
      </c>
      <c r="C7" s="323" t="s">
        <v>240</v>
      </c>
      <c r="D7" s="321">
        <v>1830</v>
      </c>
      <c r="E7" s="322">
        <v>4.5</v>
      </c>
      <c r="F7" s="444">
        <v>1660</v>
      </c>
      <c r="G7" s="399" t="str">
        <f>VLOOKUP(D7,Fasce!$A$3:$B$8,2)</f>
        <v>1800-2000</v>
      </c>
      <c r="H7" s="320">
        <f t="shared" si="0"/>
        <v>7470</v>
      </c>
      <c r="I7" s="319">
        <f t="shared" ref="I7" si="2">$N$2*(((MAX($B$5:$B$28)-B7+1)^$N$3)/(MAX($B$5:$B$28)^$N$3))</f>
        <v>42.013888888888893</v>
      </c>
      <c r="J7" s="318">
        <f t="shared" ref="J7" si="3">ROUND($D$33*H7/$D$38,2)</f>
        <v>22.9</v>
      </c>
      <c r="K7" s="317">
        <f t="shared" si="1"/>
        <v>64.913888888888891</v>
      </c>
      <c r="L7" s="391"/>
      <c r="M7" s="293" t="str">
        <f>VLOOKUP(C7,Anagrafica!$B$2:$B$92,1,FALSE)</f>
        <v>Sforza Michelangelo</v>
      </c>
    </row>
    <row r="8" spans="2:14" ht="18" customHeight="1">
      <c r="B8" s="324">
        <v>4</v>
      </c>
      <c r="C8" s="323" t="s">
        <v>260</v>
      </c>
      <c r="D8" s="321">
        <v>1755</v>
      </c>
      <c r="E8" s="322">
        <v>4.5</v>
      </c>
      <c r="F8" s="444">
        <v>1702</v>
      </c>
      <c r="G8" s="399" t="str">
        <f>VLOOKUP(D8,Fasce!$A$3:$B$8,2)</f>
        <v>1600-1799</v>
      </c>
      <c r="H8" s="320">
        <f t="shared" ref="H8:H28" si="4">F8*E8</f>
        <v>7659</v>
      </c>
      <c r="I8" s="319">
        <f t="shared" ref="I8:I28" si="5">$N$2*(((MAX($B$5:$B$28)-B8+1)^$N$3)/(MAX($B$5:$B$28)^$N$3))</f>
        <v>38.28125</v>
      </c>
      <c r="J8" s="318">
        <f t="shared" ref="J8:J28" si="6">ROUND($D$33*H8/$D$38,2)</f>
        <v>23.48</v>
      </c>
      <c r="K8" s="317">
        <f t="shared" ref="K8:K28" si="7">SUM(I8:J8)</f>
        <v>61.761250000000004</v>
      </c>
      <c r="L8" s="391"/>
      <c r="M8" s="293" t="str">
        <f>VLOOKUP(C8,Anagrafica!$B$2:$B$92,1,FALSE)</f>
        <v>Pazzaglia Francesco</v>
      </c>
    </row>
    <row r="9" spans="2:14" ht="18" customHeight="1">
      <c r="B9" s="324">
        <v>5</v>
      </c>
      <c r="C9" s="323" t="s">
        <v>258</v>
      </c>
      <c r="D9" s="321">
        <v>1875</v>
      </c>
      <c r="E9" s="322">
        <v>4</v>
      </c>
      <c r="F9" s="444">
        <v>1749</v>
      </c>
      <c r="G9" s="399" t="str">
        <f>VLOOKUP(D9,Fasce!$A$3:$B$8,2)</f>
        <v>1800-2000</v>
      </c>
      <c r="H9" s="320">
        <f t="shared" si="4"/>
        <v>6996</v>
      </c>
      <c r="I9" s="319">
        <f t="shared" si="5"/>
        <v>34.722222222222221</v>
      </c>
      <c r="J9" s="318">
        <f t="shared" si="6"/>
        <v>21.45</v>
      </c>
      <c r="K9" s="317">
        <f t="shared" si="7"/>
        <v>56.172222222222217</v>
      </c>
      <c r="L9" s="391"/>
      <c r="M9" s="293" t="str">
        <f>VLOOKUP(C9,Anagrafica!$B$2:$B$92,1,FALSE)</f>
        <v>Moglianesi Davide</v>
      </c>
    </row>
    <row r="10" spans="2:14" ht="18" customHeight="1">
      <c r="B10" s="324">
        <v>6</v>
      </c>
      <c r="C10" s="323" t="s">
        <v>239</v>
      </c>
      <c r="D10" s="321">
        <v>1835</v>
      </c>
      <c r="E10" s="322">
        <v>4</v>
      </c>
      <c r="F10" s="444">
        <v>1557</v>
      </c>
      <c r="G10" s="399" t="str">
        <f>VLOOKUP(D10,Fasce!$A$3:$B$8,2)</f>
        <v>1800-2000</v>
      </c>
      <c r="H10" s="320">
        <f t="shared" si="4"/>
        <v>6228</v>
      </c>
      <c r="I10" s="319">
        <f t="shared" si="5"/>
        <v>31.336805555555557</v>
      </c>
      <c r="J10" s="318">
        <f t="shared" si="6"/>
        <v>19.100000000000001</v>
      </c>
      <c r="K10" s="317">
        <f t="shared" si="7"/>
        <v>50.436805555555559</v>
      </c>
      <c r="L10" s="391"/>
      <c r="M10" s="293" t="str">
        <f>VLOOKUP(C10,Anagrafica!$B$2:$B$92,1,FALSE)</f>
        <v>Piombini Guglielmo</v>
      </c>
    </row>
    <row r="11" spans="2:14" ht="18" customHeight="1">
      <c r="B11" s="324">
        <v>7</v>
      </c>
      <c r="C11" s="402" t="s">
        <v>230</v>
      </c>
      <c r="D11" s="321">
        <v>1530</v>
      </c>
      <c r="E11" s="322">
        <v>3.5</v>
      </c>
      <c r="F11" s="444">
        <v>1705</v>
      </c>
      <c r="G11" s="399" t="str">
        <f>VLOOKUP(D11,Fasce!$A$3:$B$8,2)</f>
        <v>1400-1599</v>
      </c>
      <c r="H11" s="320">
        <f t="shared" si="4"/>
        <v>5967.5</v>
      </c>
      <c r="I11" s="319">
        <f t="shared" si="5"/>
        <v>28.125</v>
      </c>
      <c r="J11" s="318">
        <f t="shared" si="6"/>
        <v>18.3</v>
      </c>
      <c r="K11" s="317">
        <f t="shared" si="7"/>
        <v>46.424999999999997</v>
      </c>
      <c r="L11" s="391"/>
      <c r="M11" s="293" t="str">
        <f>VLOOKUP(C11,Anagrafica!$B$2:$B$92,1,FALSE)</f>
        <v>Di Fonzo Giuseppe</v>
      </c>
    </row>
    <row r="12" spans="2:14" ht="18" customHeight="1">
      <c r="B12" s="324">
        <v>8</v>
      </c>
      <c r="C12" s="402" t="s">
        <v>432</v>
      </c>
      <c r="D12" s="321">
        <v>1399</v>
      </c>
      <c r="E12" s="322">
        <v>3.5</v>
      </c>
      <c r="F12" s="444">
        <v>1707</v>
      </c>
      <c r="G12" s="399" t="str">
        <f>VLOOKUP(D12,Fasce!$A$3:$B$8,2)</f>
        <v>Under 1400</v>
      </c>
      <c r="H12" s="320">
        <f t="shared" si="4"/>
        <v>5974.5</v>
      </c>
      <c r="I12" s="319">
        <f t="shared" si="5"/>
        <v>25.086805555555557</v>
      </c>
      <c r="J12" s="318">
        <f t="shared" si="6"/>
        <v>18.32</v>
      </c>
      <c r="K12" s="317">
        <f t="shared" si="7"/>
        <v>43.406805555555557</v>
      </c>
      <c r="L12" s="391"/>
      <c r="M12" s="293" t="str">
        <f>VLOOKUP(C12,Anagrafica!$B$2:$B$92,1,FALSE)</f>
        <v>Palmieri David</v>
      </c>
    </row>
    <row r="13" spans="2:14" ht="18" customHeight="1">
      <c r="B13" s="324">
        <v>9</v>
      </c>
      <c r="C13" s="402" t="s">
        <v>265</v>
      </c>
      <c r="D13" s="321">
        <v>2103</v>
      </c>
      <c r="E13" s="322">
        <v>3.5</v>
      </c>
      <c r="F13" s="444">
        <v>1644</v>
      </c>
      <c r="G13" s="399" t="str">
        <f>VLOOKUP(D13,Fasce!$A$3:$B$8,2)</f>
        <v>Assoluta</v>
      </c>
      <c r="H13" s="320">
        <f t="shared" si="4"/>
        <v>5754</v>
      </c>
      <c r="I13" s="319">
        <f t="shared" si="5"/>
        <v>22.222222222222221</v>
      </c>
      <c r="J13" s="318">
        <f t="shared" si="6"/>
        <v>17.64</v>
      </c>
      <c r="K13" s="317">
        <f t="shared" si="7"/>
        <v>39.862222222222222</v>
      </c>
      <c r="L13" s="391"/>
      <c r="M13" s="293" t="str">
        <f>VLOOKUP(C13,Anagrafica!$B$2:$B$92,1,FALSE)</f>
        <v>Gaiba Paolo</v>
      </c>
    </row>
    <row r="14" spans="2:14" ht="18" customHeight="1">
      <c r="B14" s="324">
        <v>10</v>
      </c>
      <c r="C14" s="323" t="s">
        <v>242</v>
      </c>
      <c r="D14" s="321">
        <v>1775</v>
      </c>
      <c r="E14" s="322">
        <v>3.5</v>
      </c>
      <c r="F14" s="444">
        <v>1618</v>
      </c>
      <c r="G14" s="399" t="str">
        <f>VLOOKUP(D14,Fasce!$A$3:$B$8,2)</f>
        <v>1600-1799</v>
      </c>
      <c r="H14" s="320">
        <f t="shared" si="4"/>
        <v>5663</v>
      </c>
      <c r="I14" s="319">
        <f t="shared" si="5"/>
        <v>19.53125</v>
      </c>
      <c r="J14" s="318">
        <f t="shared" si="6"/>
        <v>17.36</v>
      </c>
      <c r="K14" s="317">
        <f t="shared" si="7"/>
        <v>36.891249999999999</v>
      </c>
      <c r="L14" s="391"/>
      <c r="M14" s="293" t="str">
        <f>VLOOKUP(C14,Anagrafica!$B$2:$B$92,1,FALSE)</f>
        <v>Rocca Claudio</v>
      </c>
    </row>
    <row r="15" spans="2:14" ht="18" customHeight="1">
      <c r="B15" s="324">
        <v>11</v>
      </c>
      <c r="C15" s="323" t="s">
        <v>297</v>
      </c>
      <c r="D15" s="321">
        <v>1780</v>
      </c>
      <c r="E15" s="322">
        <v>3</v>
      </c>
      <c r="F15" s="444">
        <v>1749</v>
      </c>
      <c r="G15" s="399" t="str">
        <f>VLOOKUP(D15,Fasce!$A$3:$B$8,2)</f>
        <v>1600-1799</v>
      </c>
      <c r="H15" s="320">
        <f t="shared" si="4"/>
        <v>5247</v>
      </c>
      <c r="I15" s="319">
        <f t="shared" si="5"/>
        <v>17.013888888888889</v>
      </c>
      <c r="J15" s="318">
        <f t="shared" si="6"/>
        <v>16.09</v>
      </c>
      <c r="K15" s="317">
        <f t="shared" si="7"/>
        <v>33.103888888888889</v>
      </c>
      <c r="L15" s="391"/>
      <c r="M15" s="293" t="str">
        <f>VLOOKUP(C15,Anagrafica!$B$2:$B$92,1,FALSE)</f>
        <v>Amato Libertino</v>
      </c>
    </row>
    <row r="16" spans="2:14" ht="18" customHeight="1">
      <c r="B16" s="324">
        <v>12</v>
      </c>
      <c r="C16" s="323" t="s">
        <v>273</v>
      </c>
      <c r="D16" s="321">
        <v>1653</v>
      </c>
      <c r="E16" s="322">
        <v>3</v>
      </c>
      <c r="F16" s="444">
        <v>1572</v>
      </c>
      <c r="G16" s="399" t="str">
        <f>VLOOKUP(D16,Fasce!$A$3:$B$8,2)</f>
        <v>1600-1799</v>
      </c>
      <c r="H16" s="320">
        <f t="shared" si="4"/>
        <v>4716</v>
      </c>
      <c r="I16" s="319">
        <f t="shared" si="5"/>
        <v>14.670138888888889</v>
      </c>
      <c r="J16" s="318">
        <f t="shared" si="6"/>
        <v>14.46</v>
      </c>
      <c r="K16" s="317">
        <f t="shared" si="7"/>
        <v>29.13013888888889</v>
      </c>
      <c r="L16" s="391"/>
      <c r="M16" s="293" t="str">
        <f>VLOOKUP(C16,Anagrafica!$B$2:$B$92,1,FALSE)</f>
        <v>Cappuccio Steven</v>
      </c>
    </row>
    <row r="17" spans="2:13" ht="18" customHeight="1">
      <c r="B17" s="324">
        <v>13</v>
      </c>
      <c r="C17" s="323" t="s">
        <v>231</v>
      </c>
      <c r="D17" s="321">
        <v>1694</v>
      </c>
      <c r="E17" s="322">
        <v>3</v>
      </c>
      <c r="F17" s="444">
        <v>1531</v>
      </c>
      <c r="G17" s="399" t="str">
        <f>VLOOKUP(D17,Fasce!$A$3:$B$8,2)</f>
        <v>1600-1799</v>
      </c>
      <c r="H17" s="320">
        <f t="shared" si="4"/>
        <v>4593</v>
      </c>
      <c r="I17" s="319">
        <f t="shared" si="5"/>
        <v>12.5</v>
      </c>
      <c r="J17" s="318">
        <f t="shared" si="6"/>
        <v>14.08</v>
      </c>
      <c r="K17" s="317">
        <f t="shared" si="7"/>
        <v>26.58</v>
      </c>
      <c r="L17" s="391"/>
      <c r="M17" s="293" t="str">
        <f>VLOOKUP(C17,Anagrafica!$B$2:$B$92,1,FALSE)</f>
        <v>Cartolano Mattia</v>
      </c>
    </row>
    <row r="18" spans="2:13" ht="18" customHeight="1">
      <c r="B18" s="324">
        <v>14</v>
      </c>
      <c r="C18" s="323" t="s">
        <v>431</v>
      </c>
      <c r="D18" s="321">
        <v>1564</v>
      </c>
      <c r="E18" s="322">
        <v>3</v>
      </c>
      <c r="F18" s="444">
        <v>1648</v>
      </c>
      <c r="G18" s="399" t="str">
        <f>VLOOKUP(D18,Fasce!$A$3:$B$8,2)</f>
        <v>1400-1599</v>
      </c>
      <c r="H18" s="320">
        <f t="shared" si="4"/>
        <v>4944</v>
      </c>
      <c r="I18" s="319">
        <f t="shared" si="5"/>
        <v>10.503472222222223</v>
      </c>
      <c r="J18" s="318">
        <f t="shared" si="6"/>
        <v>15.16</v>
      </c>
      <c r="K18" s="317">
        <f t="shared" si="7"/>
        <v>25.663472222222225</v>
      </c>
      <c r="L18" s="391"/>
      <c r="M18" s="293" t="str">
        <f>VLOOKUP(C18,Anagrafica!$B$2:$B$92,1,FALSE)</f>
        <v>Bertaux Maximilien</v>
      </c>
    </row>
    <row r="19" spans="2:13" ht="18" customHeight="1">
      <c r="B19" s="324">
        <v>15</v>
      </c>
      <c r="C19" s="323" t="s">
        <v>430</v>
      </c>
      <c r="D19" s="321">
        <v>1399</v>
      </c>
      <c r="E19" s="322">
        <v>3</v>
      </c>
      <c r="F19" s="444">
        <v>1647</v>
      </c>
      <c r="G19" s="399" t="str">
        <f>VLOOKUP(D19,Fasce!$A$3:$B$8,2)</f>
        <v>Under 1400</v>
      </c>
      <c r="H19" s="320">
        <f t="shared" si="4"/>
        <v>4941</v>
      </c>
      <c r="I19" s="319">
        <f t="shared" si="5"/>
        <v>8.6805555555555554</v>
      </c>
      <c r="J19" s="318">
        <f t="shared" si="6"/>
        <v>15.15</v>
      </c>
      <c r="K19" s="317">
        <f t="shared" si="7"/>
        <v>23.830555555555556</v>
      </c>
      <c r="L19" s="391"/>
      <c r="M19" s="293" t="str">
        <f>VLOOKUP(C19,Anagrafica!$B$2:$B$92,1,FALSE)</f>
        <v>Kenneth Dale Coleman</v>
      </c>
    </row>
    <row r="20" spans="2:13" ht="18" customHeight="1">
      <c r="B20" s="324">
        <v>16</v>
      </c>
      <c r="C20" s="323" t="s">
        <v>323</v>
      </c>
      <c r="D20" s="321">
        <v>1399</v>
      </c>
      <c r="E20" s="322">
        <v>3</v>
      </c>
      <c r="F20" s="444">
        <v>1541</v>
      </c>
      <c r="G20" s="399" t="str">
        <f>VLOOKUP(D20,Fasce!$A$3:$B$8,2)</f>
        <v>Under 1400</v>
      </c>
      <c r="H20" s="320">
        <f t="shared" si="4"/>
        <v>4623</v>
      </c>
      <c r="I20" s="319">
        <f t="shared" si="5"/>
        <v>7.03125</v>
      </c>
      <c r="J20" s="318">
        <f t="shared" si="6"/>
        <v>14.17</v>
      </c>
      <c r="K20" s="317">
        <f t="shared" si="7"/>
        <v>21.201250000000002</v>
      </c>
      <c r="L20" s="391"/>
      <c r="M20" s="293" t="str">
        <f>VLOOKUP(C20,Anagrafica!$B$2:$B$92,1,FALSE)</f>
        <v>Tassetti Matteo</v>
      </c>
    </row>
    <row r="21" spans="2:13" ht="18" customHeight="1">
      <c r="B21" s="324">
        <v>17</v>
      </c>
      <c r="C21" s="323" t="s">
        <v>328</v>
      </c>
      <c r="D21" s="321">
        <v>1399</v>
      </c>
      <c r="E21" s="322">
        <v>2</v>
      </c>
      <c r="F21" s="444">
        <v>1686</v>
      </c>
      <c r="G21" s="399" t="str">
        <f>VLOOKUP(D21,Fasce!$A$3:$B$8,2)</f>
        <v>Under 1400</v>
      </c>
      <c r="H21" s="320">
        <f t="shared" si="4"/>
        <v>3372</v>
      </c>
      <c r="I21" s="319">
        <f t="shared" si="5"/>
        <v>5.5555555555555554</v>
      </c>
      <c r="J21" s="318">
        <f t="shared" si="6"/>
        <v>10.34</v>
      </c>
      <c r="K21" s="317">
        <f t="shared" si="7"/>
        <v>15.895555555555555</v>
      </c>
      <c r="L21" s="391"/>
      <c r="M21" s="293" t="str">
        <f>VLOOKUP(C21,Anagrafica!$B$2:$B$92,1,FALSE)</f>
        <v>Biondi Davide</v>
      </c>
    </row>
    <row r="22" spans="2:13" ht="18" customHeight="1">
      <c r="B22" s="324">
        <v>18</v>
      </c>
      <c r="C22" s="323" t="s">
        <v>276</v>
      </c>
      <c r="D22" s="321">
        <v>1399</v>
      </c>
      <c r="E22" s="322">
        <v>2</v>
      </c>
      <c r="F22" s="444">
        <v>1651</v>
      </c>
      <c r="G22" s="399" t="str">
        <f>VLOOKUP(D22,Fasce!$A$3:$B$8,2)</f>
        <v>Under 1400</v>
      </c>
      <c r="H22" s="320">
        <f t="shared" si="4"/>
        <v>3302</v>
      </c>
      <c r="I22" s="319">
        <f t="shared" si="5"/>
        <v>4.2534722222222223</v>
      </c>
      <c r="J22" s="318">
        <f t="shared" si="6"/>
        <v>10.119999999999999</v>
      </c>
      <c r="K22" s="317">
        <f t="shared" si="7"/>
        <v>14.373472222222222</v>
      </c>
      <c r="L22" s="391"/>
      <c r="M22" s="293" t="str">
        <f>VLOOKUP(C22,Anagrafica!$B$2:$B$92,1,FALSE)</f>
        <v>Campana Gianluca</v>
      </c>
    </row>
    <row r="23" spans="2:13" ht="18" customHeight="1">
      <c r="B23" s="324">
        <v>19</v>
      </c>
      <c r="C23" s="323" t="s">
        <v>246</v>
      </c>
      <c r="D23" s="321">
        <v>1562</v>
      </c>
      <c r="E23" s="322">
        <v>2</v>
      </c>
      <c r="F23" s="444">
        <v>1543</v>
      </c>
      <c r="G23" s="399" t="str">
        <f>VLOOKUP(D23,Fasce!$A$3:$B$8,2)</f>
        <v>1400-1599</v>
      </c>
      <c r="H23" s="320">
        <f t="shared" si="4"/>
        <v>3086</v>
      </c>
      <c r="I23" s="319">
        <f t="shared" si="5"/>
        <v>3.125</v>
      </c>
      <c r="J23" s="318">
        <f t="shared" si="6"/>
        <v>9.4600000000000009</v>
      </c>
      <c r="K23" s="317">
        <f t="shared" si="7"/>
        <v>12.585000000000001</v>
      </c>
      <c r="L23" s="391"/>
      <c r="M23" s="293" t="str">
        <f>VLOOKUP(C23,Anagrafica!$B$2:$B$92,1,FALSE)</f>
        <v>Mei Francesco</v>
      </c>
    </row>
    <row r="24" spans="2:13" ht="18" customHeight="1">
      <c r="B24" s="324">
        <v>20</v>
      </c>
      <c r="C24" s="323" t="s">
        <v>426</v>
      </c>
      <c r="D24" s="321">
        <v>1399</v>
      </c>
      <c r="E24" s="322">
        <v>2</v>
      </c>
      <c r="F24" s="444">
        <v>1619</v>
      </c>
      <c r="G24" s="399" t="str">
        <f>VLOOKUP(D24,Fasce!$A$3:$B$8,2)</f>
        <v>Under 1400</v>
      </c>
      <c r="H24" s="320">
        <f t="shared" si="4"/>
        <v>3238</v>
      </c>
      <c r="I24" s="319">
        <f t="shared" si="5"/>
        <v>2.1701388888888888</v>
      </c>
      <c r="J24" s="318">
        <f t="shared" si="6"/>
        <v>9.93</v>
      </c>
      <c r="K24" s="317">
        <f t="shared" si="7"/>
        <v>12.100138888888889</v>
      </c>
      <c r="L24" s="391"/>
      <c r="M24" s="293" t="str">
        <f>VLOOKUP(C24,Anagrafica!$B$2:$B$92,1,FALSE)</f>
        <v>Cuppi Giovanni</v>
      </c>
    </row>
    <row r="25" spans="2:13" ht="18" customHeight="1">
      <c r="B25" s="324">
        <v>21</v>
      </c>
      <c r="C25" s="323" t="s">
        <v>227</v>
      </c>
      <c r="D25" s="321">
        <v>1725</v>
      </c>
      <c r="E25" s="322">
        <v>2</v>
      </c>
      <c r="F25" s="444">
        <v>1452</v>
      </c>
      <c r="G25" s="399" t="str">
        <f>VLOOKUP(D25,Fasce!$A$3:$B$8,2)</f>
        <v>1600-1799</v>
      </c>
      <c r="H25" s="320">
        <f t="shared" si="4"/>
        <v>2904</v>
      </c>
      <c r="I25" s="319">
        <f t="shared" si="5"/>
        <v>1.3888888888888888</v>
      </c>
      <c r="J25" s="318">
        <f t="shared" si="6"/>
        <v>8.9</v>
      </c>
      <c r="K25" s="317">
        <f t="shared" si="7"/>
        <v>10.28888888888889</v>
      </c>
      <c r="L25" s="391"/>
      <c r="M25" s="293" t="str">
        <f>VLOOKUP(C25,Anagrafica!$B$2:$B$92,1,FALSE)</f>
        <v>Sirakov Emil</v>
      </c>
    </row>
    <row r="26" spans="2:13" ht="18" customHeight="1">
      <c r="B26" s="324">
        <v>22</v>
      </c>
      <c r="C26" s="323" t="s">
        <v>336</v>
      </c>
      <c r="D26" s="321">
        <v>1399</v>
      </c>
      <c r="E26" s="322">
        <v>1.5</v>
      </c>
      <c r="F26" s="444">
        <v>1501</v>
      </c>
      <c r="G26" s="399" t="str">
        <f>VLOOKUP(D26,Fasce!$A$3:$B$8,2)</f>
        <v>Under 1400</v>
      </c>
      <c r="H26" s="320">
        <f t="shared" si="4"/>
        <v>2251.5</v>
      </c>
      <c r="I26" s="319">
        <f t="shared" si="5"/>
        <v>0.78125</v>
      </c>
      <c r="J26" s="318">
        <f t="shared" si="6"/>
        <v>6.9</v>
      </c>
      <c r="K26" s="317">
        <f t="shared" si="7"/>
        <v>7.6812500000000004</v>
      </c>
      <c r="L26" s="391"/>
      <c r="M26" s="293" t="str">
        <f>VLOOKUP(C26,Anagrafica!$B$2:$B$92,1,FALSE)</f>
        <v>Pradetto Battel Andrea</v>
      </c>
    </row>
    <row r="27" spans="2:13" ht="18" customHeight="1">
      <c r="B27" s="324">
        <v>23</v>
      </c>
      <c r="C27" s="323" t="s">
        <v>325</v>
      </c>
      <c r="D27" s="321">
        <v>1554</v>
      </c>
      <c r="E27" s="322">
        <v>1</v>
      </c>
      <c r="F27" s="444">
        <v>1650</v>
      </c>
      <c r="G27" s="399" t="str">
        <f>VLOOKUP(D27,Fasce!$A$3:$B$8,2)</f>
        <v>1400-1599</v>
      </c>
      <c r="H27" s="320">
        <f t="shared" si="4"/>
        <v>1650</v>
      </c>
      <c r="I27" s="319">
        <f t="shared" si="5"/>
        <v>0.34722222222222221</v>
      </c>
      <c r="J27" s="318">
        <f t="shared" si="6"/>
        <v>5.0599999999999996</v>
      </c>
      <c r="K27" s="317">
        <f t="shared" si="7"/>
        <v>5.4072222222222219</v>
      </c>
      <c r="L27" s="391"/>
      <c r="M27" s="293" t="str">
        <f>VLOOKUP(C27,Anagrafica!$B$2:$B$92,1,FALSE)</f>
        <v>Gallian Giulio</v>
      </c>
    </row>
    <row r="28" spans="2:13" ht="18" customHeight="1" thickBot="1">
      <c r="B28" s="316">
        <v>24</v>
      </c>
      <c r="C28" s="315" t="s">
        <v>321</v>
      </c>
      <c r="D28" s="313">
        <v>1399</v>
      </c>
      <c r="E28" s="314">
        <v>0</v>
      </c>
      <c r="F28" s="445">
        <v>1544</v>
      </c>
      <c r="G28" s="400" t="str">
        <f>VLOOKUP(D28,Fasce!$A$3:$B$8,2)</f>
        <v>Under 1400</v>
      </c>
      <c r="H28" s="312">
        <f t="shared" si="4"/>
        <v>0</v>
      </c>
      <c r="I28" s="311">
        <f t="shared" si="5"/>
        <v>8.6805555555555552E-2</v>
      </c>
      <c r="J28" s="310">
        <f t="shared" si="6"/>
        <v>0</v>
      </c>
      <c r="K28" s="309">
        <f t="shared" si="7"/>
        <v>8.6805555555555552E-2</v>
      </c>
      <c r="L28" s="391"/>
      <c r="M28" s="293" t="str">
        <f>VLOOKUP(C28,Anagrafica!$B$2:$B$92,1,FALSE)</f>
        <v>Ceravolo Vincenzo</v>
      </c>
    </row>
    <row r="29" spans="2:13" ht="13.5" thickBot="1">
      <c r="B29" s="307"/>
      <c r="C29" s="307"/>
      <c r="D29" s="462"/>
      <c r="E29" s="307"/>
      <c r="F29" s="462"/>
      <c r="G29" s="307"/>
      <c r="H29" s="307"/>
      <c r="I29" s="307"/>
      <c r="J29" s="307"/>
      <c r="K29" s="307"/>
    </row>
    <row r="30" spans="2:13">
      <c r="C30" s="299" t="s">
        <v>93</v>
      </c>
      <c r="D30" s="298"/>
    </row>
    <row r="31" spans="2:13">
      <c r="C31" s="306" t="s">
        <v>92</v>
      </c>
      <c r="D31" s="305"/>
    </row>
    <row r="32" spans="2:13">
      <c r="C32" s="297" t="s">
        <v>91</v>
      </c>
      <c r="D32" s="296">
        <v>50</v>
      </c>
    </row>
    <row r="33" spans="3:4">
      <c r="C33" s="304" t="s">
        <v>90</v>
      </c>
      <c r="D33" s="303">
        <v>30</v>
      </c>
    </row>
    <row r="34" spans="3:4" ht="13.5" thickBot="1">
      <c r="C34" s="302" t="s">
        <v>89</v>
      </c>
      <c r="D34" s="301">
        <v>10</v>
      </c>
    </row>
    <row r="35" spans="3:4" ht="13.5" thickBot="1">
      <c r="C35" s="300"/>
      <c r="D35" s="300"/>
    </row>
    <row r="36" spans="3:4">
      <c r="C36" s="299" t="s">
        <v>88</v>
      </c>
      <c r="D36" s="298"/>
    </row>
    <row r="37" spans="3:4">
      <c r="C37" s="297" t="s">
        <v>5</v>
      </c>
      <c r="D37" s="296">
        <f>MAX(B5:B28)</f>
        <v>24</v>
      </c>
    </row>
    <row r="38" spans="3:4" ht="26.25" thickBot="1">
      <c r="C38" s="295" t="s">
        <v>87</v>
      </c>
      <c r="D38" s="294">
        <f>MAX(H5:H28)</f>
        <v>9784.5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N3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434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294</v>
      </c>
      <c r="D5" s="328">
        <v>1939</v>
      </c>
      <c r="E5" s="329">
        <v>8</v>
      </c>
      <c r="F5" s="443">
        <v>1700</v>
      </c>
      <c r="G5" s="394" t="str">
        <f>VLOOKUP(D5,Fasce!$A$3:$B$8,2)</f>
        <v>1800-2000</v>
      </c>
      <c r="H5" s="327">
        <f t="shared" ref="H5:H29" si="0">F5*E5</f>
        <v>13600</v>
      </c>
      <c r="I5" s="319">
        <f>$N$2*(((MAX($B$5:$B$29)-B5+1)^$N$3)/(MAX($B$5:$B$29)^$N$3))</f>
        <v>50</v>
      </c>
      <c r="J5" s="326">
        <f>ROUND($D$34*H5/$D$39,2)</f>
        <v>30</v>
      </c>
      <c r="K5" s="325">
        <f t="shared" ref="K5:K29" si="1">SUM(I5:J5)</f>
        <v>80</v>
      </c>
      <c r="L5" s="391"/>
    </row>
    <row r="6" spans="2:14" ht="18" customHeight="1">
      <c r="B6" s="324">
        <v>2</v>
      </c>
      <c r="C6" s="402" t="s">
        <v>235</v>
      </c>
      <c r="D6" s="321">
        <v>1790</v>
      </c>
      <c r="E6" s="322">
        <v>7.5</v>
      </c>
      <c r="F6" s="444">
        <v>1774</v>
      </c>
      <c r="G6" s="399" t="str">
        <f>VLOOKUP(D6,Fasce!$A$3:$B$8,2)</f>
        <v>1600-1799</v>
      </c>
      <c r="H6" s="320">
        <f t="shared" si="0"/>
        <v>13305</v>
      </c>
      <c r="I6" s="319">
        <f>$N$2*(((MAX($B$5:$B$29)-B6+1)^$N$3)/(MAX($B$5:$B$29)^$N$3))</f>
        <v>46.08</v>
      </c>
      <c r="J6" s="318">
        <f>ROUND($D$34*H6/$D$39,2)</f>
        <v>29.35</v>
      </c>
      <c r="K6" s="317">
        <f t="shared" si="1"/>
        <v>75.430000000000007</v>
      </c>
      <c r="L6" s="391"/>
    </row>
    <row r="7" spans="2:14" ht="18" customHeight="1">
      <c r="B7" s="324">
        <v>3</v>
      </c>
      <c r="C7" s="323" t="s">
        <v>428</v>
      </c>
      <c r="D7" s="321">
        <v>1697</v>
      </c>
      <c r="E7" s="322">
        <v>7</v>
      </c>
      <c r="F7" s="444">
        <v>1736</v>
      </c>
      <c r="G7" s="399" t="str">
        <f>VLOOKUP(D7,Fasce!$A$3:$B$8,2)</f>
        <v>1600-1799</v>
      </c>
      <c r="H7" s="320">
        <f t="shared" si="0"/>
        <v>12152</v>
      </c>
      <c r="I7" s="319">
        <f t="shared" ref="I7:I29" si="2">$N$2*(((MAX($B$5:$B$29)-B7+1)^$N$3)/(MAX($B$5:$B$29)^$N$3))</f>
        <v>42.32</v>
      </c>
      <c r="J7" s="318">
        <f t="shared" ref="J7:J29" si="3">ROUND($D$34*H7/$D$39,2)</f>
        <v>26.81</v>
      </c>
      <c r="K7" s="317">
        <f t="shared" si="1"/>
        <v>69.13</v>
      </c>
      <c r="L7" s="391"/>
    </row>
    <row r="8" spans="2:14" ht="18" customHeight="1">
      <c r="B8" s="324">
        <v>4</v>
      </c>
      <c r="C8" s="323" t="s">
        <v>436</v>
      </c>
      <c r="D8" s="321">
        <v>1799</v>
      </c>
      <c r="E8" s="322">
        <v>6</v>
      </c>
      <c r="F8" s="444">
        <v>1776</v>
      </c>
      <c r="G8" s="399" t="str">
        <f>VLOOKUP(D8,Fasce!$A$3:$B$8,2)</f>
        <v>1600-1799</v>
      </c>
      <c r="H8" s="320">
        <f t="shared" si="0"/>
        <v>10656</v>
      </c>
      <c r="I8" s="319">
        <f t="shared" si="2"/>
        <v>38.72</v>
      </c>
      <c r="J8" s="318">
        <f t="shared" si="3"/>
        <v>23.51</v>
      </c>
      <c r="K8" s="317">
        <f t="shared" si="1"/>
        <v>62.230000000000004</v>
      </c>
      <c r="L8" s="391"/>
    </row>
    <row r="9" spans="2:14" ht="18" customHeight="1">
      <c r="B9" s="324">
        <v>5</v>
      </c>
      <c r="C9" s="402" t="s">
        <v>230</v>
      </c>
      <c r="D9" s="321">
        <v>1530</v>
      </c>
      <c r="E9" s="322">
        <v>5.5</v>
      </c>
      <c r="F9" s="444">
        <v>1669</v>
      </c>
      <c r="G9" s="399" t="str">
        <f>VLOOKUP(D9,Fasce!$A$3:$B$8,2)</f>
        <v>1400-1599</v>
      </c>
      <c r="H9" s="320">
        <f t="shared" si="0"/>
        <v>9179.5</v>
      </c>
      <c r="I9" s="319">
        <f t="shared" si="2"/>
        <v>35.28</v>
      </c>
      <c r="J9" s="318">
        <f t="shared" si="3"/>
        <v>20.25</v>
      </c>
      <c r="K9" s="317">
        <f t="shared" si="1"/>
        <v>55.53</v>
      </c>
      <c r="L9" s="391"/>
    </row>
    <row r="10" spans="2:14" ht="18" customHeight="1">
      <c r="B10" s="324">
        <v>6</v>
      </c>
      <c r="C10" s="323" t="s">
        <v>227</v>
      </c>
      <c r="D10" s="321">
        <v>1725</v>
      </c>
      <c r="E10" s="322">
        <v>5.5</v>
      </c>
      <c r="F10" s="444">
        <v>1625</v>
      </c>
      <c r="G10" s="399" t="str">
        <f>VLOOKUP(D10,Fasce!$A$3:$B$8,2)</f>
        <v>1600-1799</v>
      </c>
      <c r="H10" s="320">
        <f t="shared" si="0"/>
        <v>8937.5</v>
      </c>
      <c r="I10" s="319">
        <f t="shared" si="2"/>
        <v>32</v>
      </c>
      <c r="J10" s="318">
        <f t="shared" si="3"/>
        <v>19.72</v>
      </c>
      <c r="K10" s="317">
        <f t="shared" si="1"/>
        <v>51.72</v>
      </c>
      <c r="L10" s="391"/>
    </row>
    <row r="11" spans="2:14" ht="18" customHeight="1">
      <c r="B11" s="324">
        <v>7</v>
      </c>
      <c r="C11" s="323" t="s">
        <v>239</v>
      </c>
      <c r="D11" s="321">
        <v>1835</v>
      </c>
      <c r="E11" s="322">
        <v>5</v>
      </c>
      <c r="F11" s="444">
        <v>1792</v>
      </c>
      <c r="G11" s="399" t="str">
        <f>VLOOKUP(D11,Fasce!$A$3:$B$8,2)</f>
        <v>1800-2000</v>
      </c>
      <c r="H11" s="320">
        <f t="shared" si="0"/>
        <v>8960</v>
      </c>
      <c r="I11" s="319">
        <f t="shared" si="2"/>
        <v>28.88</v>
      </c>
      <c r="J11" s="318">
        <f t="shared" si="3"/>
        <v>19.760000000000002</v>
      </c>
      <c r="K11" s="317">
        <f t="shared" si="1"/>
        <v>48.64</v>
      </c>
      <c r="L11" s="391"/>
    </row>
    <row r="12" spans="2:14" ht="18" customHeight="1">
      <c r="B12" s="324">
        <v>8</v>
      </c>
      <c r="C12" s="323" t="s">
        <v>240</v>
      </c>
      <c r="D12" s="321">
        <v>1830</v>
      </c>
      <c r="E12" s="322">
        <v>5</v>
      </c>
      <c r="F12" s="444">
        <v>1824</v>
      </c>
      <c r="G12" s="399" t="str">
        <f>VLOOKUP(D12,Fasce!$A$3:$B$8,2)</f>
        <v>1800-2000</v>
      </c>
      <c r="H12" s="320">
        <f t="shared" si="0"/>
        <v>9120</v>
      </c>
      <c r="I12" s="319">
        <f t="shared" si="2"/>
        <v>25.919999999999998</v>
      </c>
      <c r="J12" s="318">
        <f t="shared" si="3"/>
        <v>20.12</v>
      </c>
      <c r="K12" s="317">
        <f t="shared" si="1"/>
        <v>46.04</v>
      </c>
      <c r="L12" s="391"/>
    </row>
    <row r="13" spans="2:14" ht="18" customHeight="1">
      <c r="B13" s="324">
        <v>9</v>
      </c>
      <c r="C13" s="402" t="s">
        <v>265</v>
      </c>
      <c r="D13" s="321">
        <v>2103</v>
      </c>
      <c r="E13" s="322">
        <v>5</v>
      </c>
      <c r="F13" s="444">
        <v>1771</v>
      </c>
      <c r="G13" s="399" t="str">
        <f>VLOOKUP(D13,Fasce!$A$3:$B$8,2)</f>
        <v>Assoluta</v>
      </c>
      <c r="H13" s="320">
        <f t="shared" si="0"/>
        <v>8855</v>
      </c>
      <c r="I13" s="319">
        <f t="shared" si="2"/>
        <v>23.119999999999997</v>
      </c>
      <c r="J13" s="318">
        <f t="shared" si="3"/>
        <v>19.53</v>
      </c>
      <c r="K13" s="317">
        <f t="shared" si="1"/>
        <v>42.65</v>
      </c>
      <c r="L13" s="391"/>
    </row>
    <row r="14" spans="2:14" ht="18" customHeight="1">
      <c r="B14" s="324">
        <v>10</v>
      </c>
      <c r="C14" s="323" t="s">
        <v>246</v>
      </c>
      <c r="D14" s="321">
        <v>1562</v>
      </c>
      <c r="E14" s="322">
        <v>5</v>
      </c>
      <c r="F14" s="444">
        <v>1730</v>
      </c>
      <c r="G14" s="399" t="str">
        <f>VLOOKUP(D14,Fasce!$A$3:$B$8,2)</f>
        <v>1400-1599</v>
      </c>
      <c r="H14" s="320">
        <f t="shared" si="0"/>
        <v>8650</v>
      </c>
      <c r="I14" s="319">
        <f t="shared" si="2"/>
        <v>20.48</v>
      </c>
      <c r="J14" s="318">
        <f t="shared" si="3"/>
        <v>19.079999999999998</v>
      </c>
      <c r="K14" s="317">
        <f t="shared" si="1"/>
        <v>39.56</v>
      </c>
      <c r="L14" s="391"/>
    </row>
    <row r="15" spans="2:14" ht="18" customHeight="1">
      <c r="B15" s="324">
        <v>11</v>
      </c>
      <c r="C15" s="323" t="s">
        <v>258</v>
      </c>
      <c r="D15" s="321">
        <v>1875</v>
      </c>
      <c r="E15" s="322">
        <v>5</v>
      </c>
      <c r="F15" s="444">
        <v>1689</v>
      </c>
      <c r="G15" s="399" t="str">
        <f>VLOOKUP(D15,Fasce!$A$3:$B$8,2)</f>
        <v>1800-2000</v>
      </c>
      <c r="H15" s="320">
        <f t="shared" si="0"/>
        <v>8445</v>
      </c>
      <c r="I15" s="319">
        <f t="shared" si="2"/>
        <v>18</v>
      </c>
      <c r="J15" s="318">
        <f t="shared" si="3"/>
        <v>18.63</v>
      </c>
      <c r="K15" s="317">
        <f t="shared" si="1"/>
        <v>36.629999999999995</v>
      </c>
      <c r="L15" s="391"/>
    </row>
    <row r="16" spans="2:14" ht="18" customHeight="1">
      <c r="B16" s="324">
        <v>12</v>
      </c>
      <c r="C16" s="323" t="s">
        <v>261</v>
      </c>
      <c r="D16" s="321">
        <v>1670</v>
      </c>
      <c r="E16" s="322">
        <v>4.5</v>
      </c>
      <c r="F16" s="444">
        <v>1668</v>
      </c>
      <c r="G16" s="399" t="str">
        <f>VLOOKUP(D16,Fasce!$A$3:$B$8,2)</f>
        <v>1600-1799</v>
      </c>
      <c r="H16" s="320">
        <f t="shared" si="0"/>
        <v>7506</v>
      </c>
      <c r="I16" s="319">
        <f t="shared" si="2"/>
        <v>15.68</v>
      </c>
      <c r="J16" s="318">
        <f t="shared" si="3"/>
        <v>16.559999999999999</v>
      </c>
      <c r="K16" s="317">
        <f t="shared" si="1"/>
        <v>32.239999999999995</v>
      </c>
      <c r="L16" s="391"/>
    </row>
    <row r="17" spans="2:12" ht="18" customHeight="1">
      <c r="B17" s="324">
        <v>13</v>
      </c>
      <c r="C17" s="323" t="s">
        <v>273</v>
      </c>
      <c r="D17" s="321">
        <v>1653</v>
      </c>
      <c r="E17" s="322">
        <v>4.5</v>
      </c>
      <c r="F17" s="444">
        <v>1635</v>
      </c>
      <c r="G17" s="399" t="str">
        <f>VLOOKUP(D17,Fasce!$A$3:$B$8,2)</f>
        <v>1600-1799</v>
      </c>
      <c r="H17" s="320">
        <f t="shared" si="0"/>
        <v>7357.5</v>
      </c>
      <c r="I17" s="319">
        <f t="shared" si="2"/>
        <v>13.52</v>
      </c>
      <c r="J17" s="318">
        <f t="shared" si="3"/>
        <v>16.23</v>
      </c>
      <c r="K17" s="317">
        <f t="shared" si="1"/>
        <v>29.75</v>
      </c>
      <c r="L17" s="391"/>
    </row>
    <row r="18" spans="2:12" ht="18" customHeight="1">
      <c r="B18" s="324">
        <v>14</v>
      </c>
      <c r="C18" s="323" t="s">
        <v>231</v>
      </c>
      <c r="D18" s="321">
        <v>1694</v>
      </c>
      <c r="E18" s="322">
        <v>4.5</v>
      </c>
      <c r="F18" s="444">
        <v>1653</v>
      </c>
      <c r="G18" s="399" t="str">
        <f>VLOOKUP(D18,Fasce!$A$3:$B$8,2)</f>
        <v>1600-1799</v>
      </c>
      <c r="H18" s="320">
        <f t="shared" si="0"/>
        <v>7438.5</v>
      </c>
      <c r="I18" s="319">
        <f t="shared" si="2"/>
        <v>11.52</v>
      </c>
      <c r="J18" s="318">
        <f t="shared" si="3"/>
        <v>16.41</v>
      </c>
      <c r="K18" s="317">
        <f t="shared" si="1"/>
        <v>27.93</v>
      </c>
      <c r="L18" s="391"/>
    </row>
    <row r="19" spans="2:12" ht="18" customHeight="1">
      <c r="B19" s="324">
        <v>15</v>
      </c>
      <c r="C19" s="323" t="s">
        <v>242</v>
      </c>
      <c r="D19" s="321">
        <v>1775</v>
      </c>
      <c r="E19" s="322">
        <v>4</v>
      </c>
      <c r="F19" s="444">
        <v>1785</v>
      </c>
      <c r="G19" s="399" t="str">
        <f>VLOOKUP(D19,Fasce!$A$3:$B$8,2)</f>
        <v>1600-1799</v>
      </c>
      <c r="H19" s="320">
        <f t="shared" si="0"/>
        <v>7140</v>
      </c>
      <c r="I19" s="319">
        <f t="shared" si="2"/>
        <v>9.68</v>
      </c>
      <c r="J19" s="318">
        <f t="shared" si="3"/>
        <v>15.75</v>
      </c>
      <c r="K19" s="317">
        <f t="shared" si="1"/>
        <v>25.43</v>
      </c>
      <c r="L19" s="391"/>
    </row>
    <row r="20" spans="2:12" ht="18" customHeight="1">
      <c r="B20" s="324">
        <v>16</v>
      </c>
      <c r="C20" s="323" t="s">
        <v>241</v>
      </c>
      <c r="D20" s="321">
        <v>1739</v>
      </c>
      <c r="E20" s="322">
        <v>4</v>
      </c>
      <c r="F20" s="444">
        <v>1671</v>
      </c>
      <c r="G20" s="399" t="str">
        <f>VLOOKUP(D20,Fasce!$A$3:$B$8,2)</f>
        <v>1600-1799</v>
      </c>
      <c r="H20" s="320">
        <f t="shared" si="0"/>
        <v>6684</v>
      </c>
      <c r="I20" s="319">
        <f t="shared" si="2"/>
        <v>8</v>
      </c>
      <c r="J20" s="318">
        <f t="shared" si="3"/>
        <v>14.74</v>
      </c>
      <c r="K20" s="317">
        <f t="shared" si="1"/>
        <v>22.740000000000002</v>
      </c>
      <c r="L20" s="391"/>
    </row>
    <row r="21" spans="2:12" ht="18" customHeight="1">
      <c r="B21" s="324">
        <v>17</v>
      </c>
      <c r="C21" s="323" t="s">
        <v>437</v>
      </c>
      <c r="D21" s="321">
        <v>1486</v>
      </c>
      <c r="E21" s="322">
        <v>4</v>
      </c>
      <c r="F21" s="444">
        <v>1637</v>
      </c>
      <c r="G21" s="399" t="str">
        <f>VLOOKUP(D21,Fasce!$A$3:$B$8,2)</f>
        <v>1400-1599</v>
      </c>
      <c r="H21" s="320">
        <f t="shared" si="0"/>
        <v>6548</v>
      </c>
      <c r="I21" s="319">
        <f t="shared" si="2"/>
        <v>6.4799999999999995</v>
      </c>
      <c r="J21" s="318">
        <f t="shared" si="3"/>
        <v>14.44</v>
      </c>
      <c r="K21" s="317">
        <f t="shared" si="1"/>
        <v>20.919999999999998</v>
      </c>
      <c r="L21" s="391"/>
    </row>
    <row r="22" spans="2:12" ht="18" customHeight="1">
      <c r="B22" s="324">
        <v>18</v>
      </c>
      <c r="C22" s="323" t="s">
        <v>297</v>
      </c>
      <c r="D22" s="321">
        <v>1780</v>
      </c>
      <c r="E22" s="322">
        <v>4</v>
      </c>
      <c r="F22" s="444">
        <v>1601</v>
      </c>
      <c r="G22" s="399" t="str">
        <f>VLOOKUP(D22,Fasce!$A$3:$B$8,2)</f>
        <v>1600-1799</v>
      </c>
      <c r="H22" s="320">
        <f t="shared" si="0"/>
        <v>6404</v>
      </c>
      <c r="I22" s="319">
        <f t="shared" si="2"/>
        <v>5.12</v>
      </c>
      <c r="J22" s="318">
        <f t="shared" si="3"/>
        <v>14.13</v>
      </c>
      <c r="K22" s="317">
        <f t="shared" si="1"/>
        <v>19.25</v>
      </c>
      <c r="L22" s="391"/>
    </row>
    <row r="23" spans="2:12" ht="18" customHeight="1">
      <c r="B23" s="324">
        <v>19</v>
      </c>
      <c r="C23" s="402" t="s">
        <v>323</v>
      </c>
      <c r="D23" s="321">
        <v>1399</v>
      </c>
      <c r="E23" s="322">
        <v>3.5</v>
      </c>
      <c r="F23" s="444">
        <v>1602</v>
      </c>
      <c r="G23" s="399" t="str">
        <f>VLOOKUP(D23,Fasce!$A$3:$B$8,2)</f>
        <v>Under 1400</v>
      </c>
      <c r="H23" s="320">
        <f t="shared" si="0"/>
        <v>5607</v>
      </c>
      <c r="I23" s="319">
        <f t="shared" si="2"/>
        <v>3.92</v>
      </c>
      <c r="J23" s="318">
        <f t="shared" si="3"/>
        <v>12.37</v>
      </c>
      <c r="K23" s="317">
        <f t="shared" si="1"/>
        <v>16.29</v>
      </c>
      <c r="L23" s="391"/>
    </row>
    <row r="24" spans="2:12" ht="18" customHeight="1">
      <c r="B24" s="324">
        <v>20</v>
      </c>
      <c r="C24" s="323" t="s">
        <v>336</v>
      </c>
      <c r="D24" s="321">
        <v>1399</v>
      </c>
      <c r="E24" s="322">
        <v>3.5</v>
      </c>
      <c r="F24" s="444">
        <v>1645</v>
      </c>
      <c r="G24" s="399" t="str">
        <f>VLOOKUP(D24,Fasce!$A$3:$B$8,2)</f>
        <v>Under 1400</v>
      </c>
      <c r="H24" s="320">
        <f t="shared" si="0"/>
        <v>5757.5</v>
      </c>
      <c r="I24" s="319">
        <f t="shared" si="2"/>
        <v>2.88</v>
      </c>
      <c r="J24" s="318">
        <f t="shared" si="3"/>
        <v>12.7</v>
      </c>
      <c r="K24" s="317">
        <f t="shared" si="1"/>
        <v>15.579999999999998</v>
      </c>
      <c r="L24" s="391"/>
    </row>
    <row r="25" spans="2:12" ht="18" customHeight="1">
      <c r="B25" s="324">
        <v>21</v>
      </c>
      <c r="C25" s="323" t="s">
        <v>431</v>
      </c>
      <c r="D25" s="321">
        <v>1564</v>
      </c>
      <c r="E25" s="322">
        <v>3.5</v>
      </c>
      <c r="F25" s="444">
        <v>1580</v>
      </c>
      <c r="G25" s="399" t="str">
        <f>VLOOKUP(D25,Fasce!$A$3:$B$8,2)</f>
        <v>1400-1599</v>
      </c>
      <c r="H25" s="320">
        <f t="shared" si="0"/>
        <v>5530</v>
      </c>
      <c r="I25" s="319">
        <f t="shared" si="2"/>
        <v>2</v>
      </c>
      <c r="J25" s="318">
        <f t="shared" si="3"/>
        <v>12.2</v>
      </c>
      <c r="K25" s="317">
        <f t="shared" si="1"/>
        <v>14.2</v>
      </c>
      <c r="L25" s="391"/>
    </row>
    <row r="26" spans="2:12" ht="18" customHeight="1">
      <c r="B26" s="324">
        <v>22</v>
      </c>
      <c r="C26" s="323" t="s">
        <v>435</v>
      </c>
      <c r="D26" s="321">
        <v>1399</v>
      </c>
      <c r="E26" s="322">
        <v>3.5</v>
      </c>
      <c r="F26" s="444">
        <v>1529</v>
      </c>
      <c r="G26" s="399" t="str">
        <f>VLOOKUP(D26,Fasce!$A$3:$B$8,2)</f>
        <v>Under 1400</v>
      </c>
      <c r="H26" s="320">
        <f t="shared" ref="H26:H28" si="4">F26*E26</f>
        <v>5351.5</v>
      </c>
      <c r="I26" s="319">
        <f t="shared" ref="I26:I27" si="5">$N$2*(((MAX($B$5:$B$29)-B26+1)^$N$3)/(MAX($B$5:$B$29)^$N$3))</f>
        <v>1.28</v>
      </c>
      <c r="J26" s="318">
        <f t="shared" ref="J26:J28" si="6">ROUND($D$34*H26/$D$39,2)</f>
        <v>11.8</v>
      </c>
      <c r="K26" s="317">
        <f t="shared" ref="K26:K28" si="7">SUM(I26:J26)</f>
        <v>13.08</v>
      </c>
      <c r="L26" s="391"/>
    </row>
    <row r="27" spans="2:12" ht="18" customHeight="1">
      <c r="B27" s="324">
        <v>23</v>
      </c>
      <c r="C27" s="323" t="s">
        <v>426</v>
      </c>
      <c r="D27" s="321">
        <v>1399</v>
      </c>
      <c r="E27" s="322">
        <v>2.5</v>
      </c>
      <c r="F27" s="444">
        <v>1606</v>
      </c>
      <c r="G27" s="399" t="str">
        <f>VLOOKUP(D27,Fasce!$A$3:$B$8,2)</f>
        <v>Under 1400</v>
      </c>
      <c r="H27" s="320">
        <f t="shared" si="4"/>
        <v>4015</v>
      </c>
      <c r="I27" s="319">
        <f t="shared" si="5"/>
        <v>0.72</v>
      </c>
      <c r="J27" s="318">
        <f t="shared" si="6"/>
        <v>8.86</v>
      </c>
      <c r="K27" s="317">
        <f t="shared" si="7"/>
        <v>9.58</v>
      </c>
      <c r="L27" s="391"/>
    </row>
    <row r="28" spans="2:12" ht="18" customHeight="1">
      <c r="B28" s="324">
        <v>24</v>
      </c>
      <c r="C28" s="323" t="s">
        <v>276</v>
      </c>
      <c r="D28" s="321">
        <v>1399</v>
      </c>
      <c r="E28" s="322">
        <v>1.5</v>
      </c>
      <c r="F28" s="444">
        <v>1521</v>
      </c>
      <c r="G28" s="399" t="str">
        <f>VLOOKUP(D28,Fasce!$A$3:$B$8,2)</f>
        <v>Under 1400</v>
      </c>
      <c r="H28" s="320">
        <f t="shared" si="4"/>
        <v>2281.5</v>
      </c>
      <c r="I28" s="319">
        <f>$N$2*(((MAX($B$5:$B$29)-B28+1)^$N$3)/(MAX($B$5:$B$29)^$N$3))</f>
        <v>0.32</v>
      </c>
      <c r="J28" s="318">
        <f t="shared" si="6"/>
        <v>5.03</v>
      </c>
      <c r="K28" s="317">
        <f t="shared" si="7"/>
        <v>5.3500000000000005</v>
      </c>
      <c r="L28" s="391"/>
    </row>
    <row r="29" spans="2:12" ht="18" customHeight="1" thickBot="1">
      <c r="B29" s="316">
        <v>25</v>
      </c>
      <c r="C29" s="315" t="s">
        <v>330</v>
      </c>
      <c r="D29" s="313">
        <v>1620</v>
      </c>
      <c r="E29" s="314">
        <v>0.5</v>
      </c>
      <c r="F29" s="445">
        <v>1527</v>
      </c>
      <c r="G29" s="400" t="str">
        <f>VLOOKUP(D29,Fasce!$A$3:$B$8,2)</f>
        <v>1600-1799</v>
      </c>
      <c r="H29" s="312">
        <f t="shared" si="0"/>
        <v>763.5</v>
      </c>
      <c r="I29" s="311">
        <f t="shared" si="2"/>
        <v>0.08</v>
      </c>
      <c r="J29" s="310">
        <f t="shared" si="3"/>
        <v>1.68</v>
      </c>
      <c r="K29" s="309">
        <f t="shared" si="1"/>
        <v>1.76</v>
      </c>
      <c r="L29" s="391"/>
    </row>
    <row r="30" spans="2:12" ht="13.5" thickBot="1">
      <c r="B30" s="307"/>
      <c r="C30" s="307"/>
      <c r="D30" s="462"/>
      <c r="E30" s="307"/>
      <c r="F30" s="462"/>
      <c r="G30" s="307"/>
      <c r="H30" s="307"/>
      <c r="I30" s="307"/>
      <c r="J30" s="307"/>
      <c r="K30" s="307"/>
    </row>
    <row r="31" spans="2:12">
      <c r="C31" s="299" t="s">
        <v>93</v>
      </c>
      <c r="D31" s="298"/>
    </row>
    <row r="32" spans="2:12">
      <c r="C32" s="306" t="s">
        <v>92</v>
      </c>
      <c r="D32" s="305"/>
    </row>
    <row r="33" spans="3:4">
      <c r="C33" s="297" t="s">
        <v>91</v>
      </c>
      <c r="D33" s="296">
        <v>50</v>
      </c>
    </row>
    <row r="34" spans="3:4">
      <c r="C34" s="304" t="s">
        <v>90</v>
      </c>
      <c r="D34" s="303">
        <v>30</v>
      </c>
    </row>
    <row r="35" spans="3:4" ht="13.5" thickBot="1">
      <c r="C35" s="302" t="s">
        <v>89</v>
      </c>
      <c r="D35" s="301">
        <v>10</v>
      </c>
    </row>
    <row r="36" spans="3:4" ht="13.5" thickBot="1">
      <c r="C36" s="300"/>
      <c r="D36" s="300"/>
    </row>
    <row r="37" spans="3:4">
      <c r="C37" s="299" t="s">
        <v>88</v>
      </c>
      <c r="D37" s="298"/>
    </row>
    <row r="38" spans="3:4">
      <c r="C38" s="297" t="s">
        <v>5</v>
      </c>
      <c r="D38" s="296">
        <f>MAX(B5:B29)</f>
        <v>25</v>
      </c>
    </row>
    <row r="39" spans="3:4" ht="26.25" thickBot="1">
      <c r="C39" s="295" t="s">
        <v>87</v>
      </c>
      <c r="D39" s="294">
        <f>MAX(H5:H29)</f>
        <v>13600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N32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2.75"/>
  <cols>
    <col min="1" max="1" width="2.7109375" style="497" customWidth="1"/>
    <col min="2" max="2" width="6.28515625" style="497" customWidth="1"/>
    <col min="3" max="3" width="33.7109375" style="497" customWidth="1"/>
    <col min="4" max="4" width="8.7109375" style="497" customWidth="1"/>
    <col min="5" max="6" width="6.7109375" style="497" customWidth="1"/>
    <col min="7" max="7" width="12.7109375" style="497" customWidth="1"/>
    <col min="8" max="11" width="8.7109375" style="497" customWidth="1"/>
    <col min="12" max="12" width="9.140625" style="497"/>
    <col min="13" max="13" width="16.85546875" style="497" bestFit="1" customWidth="1"/>
    <col min="14" max="14" width="4.7109375" style="497" customWidth="1"/>
    <col min="15" max="16384" width="9.140625" style="497"/>
  </cols>
  <sheetData>
    <row r="1" spans="2:14" ht="27" thickBot="1">
      <c r="B1" s="570" t="s">
        <v>268</v>
      </c>
      <c r="C1" s="569"/>
      <c r="D1" s="569"/>
      <c r="E1" s="569"/>
      <c r="F1" s="569"/>
      <c r="G1" s="569"/>
      <c r="H1" s="569"/>
      <c r="I1" s="569"/>
      <c r="J1" s="569"/>
      <c r="K1" s="568"/>
      <c r="M1" s="567" t="s">
        <v>106</v>
      </c>
      <c r="N1" s="566"/>
    </row>
    <row r="2" spans="2:14" ht="16.5" thickBot="1">
      <c r="B2" s="564" t="s">
        <v>105</v>
      </c>
      <c r="C2" s="563"/>
      <c r="D2" s="563"/>
      <c r="E2" s="563"/>
      <c r="F2" s="565"/>
      <c r="G2" s="563"/>
      <c r="H2" s="564" t="s">
        <v>104</v>
      </c>
      <c r="I2" s="563"/>
      <c r="J2" s="563"/>
      <c r="K2" s="562"/>
      <c r="M2" s="561" t="s">
        <v>103</v>
      </c>
      <c r="N2" s="560">
        <v>50</v>
      </c>
    </row>
    <row r="3" spans="2:14" ht="15" customHeight="1" thickBot="1">
      <c r="B3" s="559"/>
      <c r="C3" s="511"/>
      <c r="D3" s="558"/>
      <c r="E3" s="558"/>
      <c r="F3" s="557"/>
      <c r="G3" s="556"/>
      <c r="H3" s="555" t="s">
        <v>102</v>
      </c>
      <c r="I3" s="554" t="s">
        <v>7</v>
      </c>
      <c r="J3" s="553" t="s">
        <v>7</v>
      </c>
      <c r="K3" s="552" t="s">
        <v>7</v>
      </c>
      <c r="M3" s="551" t="s">
        <v>101</v>
      </c>
      <c r="N3" s="550">
        <v>2</v>
      </c>
    </row>
    <row r="4" spans="2:14" ht="15" customHeight="1" thickBot="1">
      <c r="B4" s="549" t="s">
        <v>9</v>
      </c>
      <c r="C4" s="548" t="s">
        <v>100</v>
      </c>
      <c r="D4" s="548" t="s">
        <v>99</v>
      </c>
      <c r="E4" s="548" t="s">
        <v>98</v>
      </c>
      <c r="F4" s="547" t="s">
        <v>97</v>
      </c>
      <c r="G4" s="546" t="s">
        <v>6</v>
      </c>
      <c r="H4" s="545" t="s">
        <v>96</v>
      </c>
      <c r="I4" s="544" t="s">
        <v>24</v>
      </c>
      <c r="J4" s="543" t="s">
        <v>95</v>
      </c>
      <c r="K4" s="542" t="s">
        <v>94</v>
      </c>
    </row>
    <row r="5" spans="2:14" ht="18" customHeight="1">
      <c r="B5" s="541">
        <v>1</v>
      </c>
      <c r="C5" s="540" t="s">
        <v>235</v>
      </c>
      <c r="D5" s="539">
        <v>1789</v>
      </c>
      <c r="E5" s="538">
        <v>5.5</v>
      </c>
      <c r="F5" s="537">
        <v>1794</v>
      </c>
      <c r="G5" s="394" t="str">
        <f>VLOOKUP(D5,Fasce!$A$3:$B$8,2)</f>
        <v>1600-1799</v>
      </c>
      <c r="H5" s="536">
        <f t="shared" ref="H5:H22" si="0">F5*E5</f>
        <v>9867</v>
      </c>
      <c r="I5" s="525">
        <f t="shared" ref="I5:I22" si="1">$N$2*(((MAX($B$5:$B$22)-B5+1)^$N$3)/(MAX($B$5:$B$22)^$N$3))</f>
        <v>50</v>
      </c>
      <c r="J5" s="535">
        <f t="shared" ref="J5:J22" si="2">ROUND($D$27*H5/$D$32,2)</f>
        <v>30</v>
      </c>
      <c r="K5" s="534">
        <f t="shared" ref="K5:K22" si="3">SUM(I5:J5)</f>
        <v>80</v>
      </c>
      <c r="L5" s="512"/>
    </row>
    <row r="6" spans="2:14" ht="18" customHeight="1">
      <c r="B6" s="532">
        <v>2</v>
      </c>
      <c r="C6" s="531" t="s">
        <v>239</v>
      </c>
      <c r="D6" s="530">
        <v>1835</v>
      </c>
      <c r="E6" s="529">
        <v>5</v>
      </c>
      <c r="F6" s="528">
        <v>1791</v>
      </c>
      <c r="G6" s="527" t="str">
        <f>VLOOKUP(D6,Fasce!$A$3:$B$8,2)</f>
        <v>1800-2000</v>
      </c>
      <c r="H6" s="526">
        <f t="shared" si="0"/>
        <v>8955</v>
      </c>
      <c r="I6" s="525">
        <f t="shared" si="1"/>
        <v>44.598765432098766</v>
      </c>
      <c r="J6" s="524">
        <f t="shared" si="2"/>
        <v>27.23</v>
      </c>
      <c r="K6" s="523">
        <f t="shared" si="3"/>
        <v>71.828765432098763</v>
      </c>
      <c r="L6" s="512"/>
    </row>
    <row r="7" spans="2:14" ht="18" customHeight="1">
      <c r="B7" s="532">
        <v>3</v>
      </c>
      <c r="C7" s="533" t="s">
        <v>227</v>
      </c>
      <c r="D7" s="530">
        <v>1725</v>
      </c>
      <c r="E7" s="529">
        <v>4.5</v>
      </c>
      <c r="F7" s="528">
        <v>1620</v>
      </c>
      <c r="G7" s="527" t="str">
        <f>VLOOKUP(D7,Fasce!$A$3:$B$8,2)</f>
        <v>1600-1799</v>
      </c>
      <c r="H7" s="526">
        <f t="shared" si="0"/>
        <v>7290</v>
      </c>
      <c r="I7" s="525">
        <f t="shared" si="1"/>
        <v>39.506172839506171</v>
      </c>
      <c r="J7" s="524">
        <f t="shared" si="2"/>
        <v>22.16</v>
      </c>
      <c r="K7" s="523">
        <f t="shared" si="3"/>
        <v>61.666172839506174</v>
      </c>
      <c r="L7" s="512"/>
    </row>
    <row r="8" spans="2:14" ht="18" customHeight="1">
      <c r="B8" s="532">
        <v>4</v>
      </c>
      <c r="C8" s="531" t="s">
        <v>438</v>
      </c>
      <c r="D8" s="530">
        <v>2064</v>
      </c>
      <c r="E8" s="529">
        <v>4</v>
      </c>
      <c r="F8" s="528">
        <v>1634</v>
      </c>
      <c r="G8" s="527" t="str">
        <f>VLOOKUP(D8,Fasce!$A$3:$B$8,2)</f>
        <v>Assoluta</v>
      </c>
      <c r="H8" s="526">
        <f t="shared" si="0"/>
        <v>6536</v>
      </c>
      <c r="I8" s="525">
        <f t="shared" si="1"/>
        <v>34.722222222222221</v>
      </c>
      <c r="J8" s="524">
        <f t="shared" si="2"/>
        <v>19.87</v>
      </c>
      <c r="K8" s="523">
        <f t="shared" si="3"/>
        <v>54.592222222222219</v>
      </c>
      <c r="L8" s="512"/>
    </row>
    <row r="9" spans="2:14" ht="18" customHeight="1">
      <c r="B9" s="532">
        <v>5</v>
      </c>
      <c r="C9" s="533" t="s">
        <v>439</v>
      </c>
      <c r="D9" s="530">
        <v>1952</v>
      </c>
      <c r="E9" s="529">
        <v>3.5</v>
      </c>
      <c r="F9" s="528">
        <v>1821</v>
      </c>
      <c r="G9" s="527" t="str">
        <f>VLOOKUP(D9,Fasce!$A$3:$B$8,2)</f>
        <v>1800-2000</v>
      </c>
      <c r="H9" s="526">
        <f t="shared" si="0"/>
        <v>6373.5</v>
      </c>
      <c r="I9" s="525">
        <f t="shared" si="1"/>
        <v>30.246913580246915</v>
      </c>
      <c r="J9" s="524">
        <f t="shared" si="2"/>
        <v>19.38</v>
      </c>
      <c r="K9" s="523">
        <f t="shared" si="3"/>
        <v>49.626913580246914</v>
      </c>
      <c r="L9" s="512"/>
    </row>
    <row r="10" spans="2:14" ht="18" customHeight="1">
      <c r="B10" s="532">
        <v>6</v>
      </c>
      <c r="C10" s="533" t="s">
        <v>265</v>
      </c>
      <c r="D10" s="530">
        <v>2103</v>
      </c>
      <c r="E10" s="529">
        <v>3.5</v>
      </c>
      <c r="F10" s="528">
        <v>1727</v>
      </c>
      <c r="G10" s="527" t="str">
        <f>VLOOKUP(D10,Fasce!$A$3:$B$8,2)</f>
        <v>Assoluta</v>
      </c>
      <c r="H10" s="526">
        <f t="shared" si="0"/>
        <v>6044.5</v>
      </c>
      <c r="I10" s="525">
        <f t="shared" si="1"/>
        <v>26.080246913580247</v>
      </c>
      <c r="J10" s="524">
        <f t="shared" si="2"/>
        <v>18.38</v>
      </c>
      <c r="K10" s="523">
        <f t="shared" si="3"/>
        <v>44.460246913580249</v>
      </c>
      <c r="L10" s="512"/>
    </row>
    <row r="11" spans="2:14" ht="18" customHeight="1">
      <c r="B11" s="532">
        <v>7</v>
      </c>
      <c r="C11" s="533" t="s">
        <v>261</v>
      </c>
      <c r="D11" s="530">
        <v>1736</v>
      </c>
      <c r="E11" s="529">
        <v>3.5</v>
      </c>
      <c r="F11" s="528">
        <v>1728</v>
      </c>
      <c r="G11" s="527" t="str">
        <f>VLOOKUP(D11,Fasce!$A$3:$B$8,2)</f>
        <v>1600-1799</v>
      </c>
      <c r="H11" s="526">
        <f t="shared" si="0"/>
        <v>6048</v>
      </c>
      <c r="I11" s="525">
        <f t="shared" si="1"/>
        <v>22.222222222222221</v>
      </c>
      <c r="J11" s="524">
        <f t="shared" si="2"/>
        <v>18.39</v>
      </c>
      <c r="K11" s="523">
        <f t="shared" si="3"/>
        <v>40.612222222222222</v>
      </c>
      <c r="L11" s="512"/>
    </row>
    <row r="12" spans="2:14" ht="18" customHeight="1">
      <c r="B12" s="532">
        <v>8</v>
      </c>
      <c r="C12" s="533" t="s">
        <v>297</v>
      </c>
      <c r="D12" s="530">
        <v>1780</v>
      </c>
      <c r="E12" s="529">
        <v>3</v>
      </c>
      <c r="F12" s="528">
        <v>1647</v>
      </c>
      <c r="G12" s="527" t="str">
        <f>VLOOKUP(D12,Fasce!$A$3:$B$8,2)</f>
        <v>1600-1799</v>
      </c>
      <c r="H12" s="526">
        <f t="shared" si="0"/>
        <v>4941</v>
      </c>
      <c r="I12" s="525">
        <f t="shared" si="1"/>
        <v>18.672839506172838</v>
      </c>
      <c r="J12" s="524">
        <f t="shared" si="2"/>
        <v>15.02</v>
      </c>
      <c r="K12" s="523">
        <f t="shared" si="3"/>
        <v>33.692839506172838</v>
      </c>
      <c r="L12" s="512"/>
    </row>
    <row r="13" spans="2:14" ht="18" customHeight="1">
      <c r="B13" s="532">
        <v>9</v>
      </c>
      <c r="C13" s="531" t="s">
        <v>276</v>
      </c>
      <c r="D13" s="530">
        <v>1399</v>
      </c>
      <c r="E13" s="529">
        <v>3</v>
      </c>
      <c r="F13" s="528">
        <v>1606</v>
      </c>
      <c r="G13" s="527" t="str">
        <f>VLOOKUP(D13,Fasce!$A$3:$B$8,2)</f>
        <v>Under 1400</v>
      </c>
      <c r="H13" s="526">
        <f t="shared" si="0"/>
        <v>4818</v>
      </c>
      <c r="I13" s="525">
        <f t="shared" si="1"/>
        <v>15.432098765432098</v>
      </c>
      <c r="J13" s="524">
        <f t="shared" si="2"/>
        <v>14.65</v>
      </c>
      <c r="K13" s="523">
        <f t="shared" si="3"/>
        <v>30.0820987654321</v>
      </c>
      <c r="L13" s="512"/>
    </row>
    <row r="14" spans="2:14" ht="18" customHeight="1">
      <c r="B14" s="532">
        <v>10</v>
      </c>
      <c r="C14" s="531" t="s">
        <v>437</v>
      </c>
      <c r="D14" s="530">
        <v>1486</v>
      </c>
      <c r="E14" s="529">
        <v>3</v>
      </c>
      <c r="F14" s="528">
        <v>1654</v>
      </c>
      <c r="G14" s="527" t="str">
        <f>VLOOKUP(D14,Fasce!$A$3:$B$8,2)</f>
        <v>1400-1599</v>
      </c>
      <c r="H14" s="526">
        <f t="shared" si="0"/>
        <v>4962</v>
      </c>
      <c r="I14" s="525">
        <f t="shared" si="1"/>
        <v>12.5</v>
      </c>
      <c r="J14" s="524">
        <f t="shared" si="2"/>
        <v>15.09</v>
      </c>
      <c r="K14" s="523">
        <f t="shared" si="3"/>
        <v>27.59</v>
      </c>
      <c r="L14" s="512"/>
    </row>
    <row r="15" spans="2:14" ht="18" customHeight="1">
      <c r="B15" s="532">
        <v>11</v>
      </c>
      <c r="C15" s="533" t="s">
        <v>246</v>
      </c>
      <c r="D15" s="530">
        <v>1562</v>
      </c>
      <c r="E15" s="529">
        <v>3</v>
      </c>
      <c r="F15" s="528">
        <v>1585</v>
      </c>
      <c r="G15" s="527" t="str">
        <f>VLOOKUP(D15,Fasce!$A$3:$B$8,2)</f>
        <v>1400-1599</v>
      </c>
      <c r="H15" s="526">
        <f t="shared" si="0"/>
        <v>4755</v>
      </c>
      <c r="I15" s="525">
        <f t="shared" si="1"/>
        <v>9.8765432098765427</v>
      </c>
      <c r="J15" s="524">
        <f t="shared" si="2"/>
        <v>14.46</v>
      </c>
      <c r="K15" s="523">
        <f t="shared" si="3"/>
        <v>24.336543209876545</v>
      </c>
      <c r="L15" s="512"/>
    </row>
    <row r="16" spans="2:14" ht="18" customHeight="1">
      <c r="B16" s="532">
        <v>12</v>
      </c>
      <c r="C16" s="533" t="s">
        <v>440</v>
      </c>
      <c r="D16" s="530">
        <v>1788</v>
      </c>
      <c r="E16" s="529">
        <v>2.5</v>
      </c>
      <c r="F16" s="528">
        <v>1701</v>
      </c>
      <c r="G16" s="527" t="str">
        <f>VLOOKUP(D16,Fasce!$A$3:$B$8,2)</f>
        <v>1600-1799</v>
      </c>
      <c r="H16" s="526">
        <f t="shared" si="0"/>
        <v>4252.5</v>
      </c>
      <c r="I16" s="525">
        <f t="shared" si="1"/>
        <v>7.5617283950617287</v>
      </c>
      <c r="J16" s="524">
        <f t="shared" si="2"/>
        <v>12.93</v>
      </c>
      <c r="K16" s="523">
        <f t="shared" si="3"/>
        <v>20.491728395061727</v>
      </c>
      <c r="L16" s="512"/>
    </row>
    <row r="17" spans="2:12" ht="18" customHeight="1">
      <c r="B17" s="532">
        <v>13</v>
      </c>
      <c r="C17" s="533" t="s">
        <v>328</v>
      </c>
      <c r="D17" s="530">
        <v>1399</v>
      </c>
      <c r="E17" s="529">
        <v>2</v>
      </c>
      <c r="F17" s="528">
        <v>1624</v>
      </c>
      <c r="G17" s="527" t="str">
        <f>VLOOKUP(D17,Fasce!$A$3:$B$8,2)</f>
        <v>Under 1400</v>
      </c>
      <c r="H17" s="526">
        <f t="shared" si="0"/>
        <v>3248</v>
      </c>
      <c r="I17" s="525">
        <f t="shared" si="1"/>
        <v>5.5555555555555554</v>
      </c>
      <c r="J17" s="524">
        <f t="shared" si="2"/>
        <v>9.8800000000000008</v>
      </c>
      <c r="K17" s="523">
        <f t="shared" si="3"/>
        <v>15.435555555555556</v>
      </c>
      <c r="L17" s="512"/>
    </row>
    <row r="18" spans="2:12" ht="18" customHeight="1">
      <c r="B18" s="532">
        <v>14</v>
      </c>
      <c r="C18" s="533" t="s">
        <v>432</v>
      </c>
      <c r="D18" s="530">
        <v>1399</v>
      </c>
      <c r="E18" s="529">
        <v>2</v>
      </c>
      <c r="F18" s="528">
        <v>1588</v>
      </c>
      <c r="G18" s="527" t="str">
        <f>VLOOKUP(D18,Fasce!$A$3:$B$8,2)</f>
        <v>Under 1400</v>
      </c>
      <c r="H18" s="526">
        <f t="shared" si="0"/>
        <v>3176</v>
      </c>
      <c r="I18" s="525">
        <f t="shared" si="1"/>
        <v>3.8580246913580245</v>
      </c>
      <c r="J18" s="524">
        <f t="shared" si="2"/>
        <v>9.66</v>
      </c>
      <c r="K18" s="523">
        <f t="shared" si="3"/>
        <v>13.518024691358026</v>
      </c>
      <c r="L18" s="512"/>
    </row>
    <row r="19" spans="2:12" ht="18" customHeight="1">
      <c r="B19" s="532">
        <v>15</v>
      </c>
      <c r="C19" s="533" t="s">
        <v>336</v>
      </c>
      <c r="D19" s="530">
        <v>1399</v>
      </c>
      <c r="E19" s="529">
        <v>2</v>
      </c>
      <c r="F19" s="528">
        <v>1593</v>
      </c>
      <c r="G19" s="527" t="str">
        <f>VLOOKUP(D19,Fasce!$A$3:$B$8,2)</f>
        <v>Under 1400</v>
      </c>
      <c r="H19" s="526">
        <f t="shared" si="0"/>
        <v>3186</v>
      </c>
      <c r="I19" s="525">
        <f t="shared" si="1"/>
        <v>2.4691358024691357</v>
      </c>
      <c r="J19" s="524">
        <f t="shared" si="2"/>
        <v>9.69</v>
      </c>
      <c r="K19" s="523">
        <f t="shared" si="3"/>
        <v>12.159135802469136</v>
      </c>
      <c r="L19" s="512"/>
    </row>
    <row r="20" spans="2:12" ht="18" customHeight="1">
      <c r="B20" s="532">
        <v>16</v>
      </c>
      <c r="C20" s="533" t="s">
        <v>323</v>
      </c>
      <c r="D20" s="530">
        <v>1399</v>
      </c>
      <c r="E20" s="529">
        <v>2</v>
      </c>
      <c r="F20" s="528">
        <v>1481</v>
      </c>
      <c r="G20" s="527" t="str">
        <f>VLOOKUP(D20,Fasce!$A$3:$B$8,2)</f>
        <v>Under 1400</v>
      </c>
      <c r="H20" s="526">
        <f t="shared" si="0"/>
        <v>2962</v>
      </c>
      <c r="I20" s="525">
        <f t="shared" si="1"/>
        <v>1.3888888888888888</v>
      </c>
      <c r="J20" s="524">
        <f t="shared" si="2"/>
        <v>9.01</v>
      </c>
      <c r="K20" s="523">
        <f t="shared" si="3"/>
        <v>10.398888888888889</v>
      </c>
      <c r="L20" s="512"/>
    </row>
    <row r="21" spans="2:12" ht="18" customHeight="1">
      <c r="B21" s="532">
        <v>17</v>
      </c>
      <c r="C21" s="533" t="s">
        <v>426</v>
      </c>
      <c r="D21" s="530">
        <v>1399</v>
      </c>
      <c r="E21" s="529">
        <v>2</v>
      </c>
      <c r="F21" s="528">
        <v>1529</v>
      </c>
      <c r="G21" s="527" t="str">
        <f>VLOOKUP(D21,Fasce!$A$3:$B$8,2)</f>
        <v>Under 1400</v>
      </c>
      <c r="H21" s="526">
        <f t="shared" si="0"/>
        <v>3058</v>
      </c>
      <c r="I21" s="525">
        <f t="shared" si="1"/>
        <v>0.61728395061728392</v>
      </c>
      <c r="J21" s="524">
        <f t="shared" si="2"/>
        <v>9.3000000000000007</v>
      </c>
      <c r="K21" s="523">
        <f t="shared" si="3"/>
        <v>9.9172839506172838</v>
      </c>
      <c r="L21" s="512"/>
    </row>
    <row r="22" spans="2:12" ht="18" customHeight="1" thickBot="1">
      <c r="B22" s="522">
        <v>18</v>
      </c>
      <c r="C22" s="521" t="s">
        <v>335</v>
      </c>
      <c r="D22" s="520">
        <v>1399</v>
      </c>
      <c r="E22" s="519">
        <v>0</v>
      </c>
      <c r="F22" s="518">
        <v>1491</v>
      </c>
      <c r="G22" s="517" t="str">
        <f>VLOOKUP(D22,Fasce!$A$3:$B$8,2)</f>
        <v>Under 1400</v>
      </c>
      <c r="H22" s="516">
        <f t="shared" si="0"/>
        <v>0</v>
      </c>
      <c r="I22" s="515">
        <f t="shared" si="1"/>
        <v>0.15432098765432098</v>
      </c>
      <c r="J22" s="514">
        <f t="shared" si="2"/>
        <v>0</v>
      </c>
      <c r="K22" s="513">
        <f t="shared" si="3"/>
        <v>0.15432098765432098</v>
      </c>
      <c r="L22" s="512"/>
    </row>
    <row r="23" spans="2:12" ht="13.5" thickBot="1">
      <c r="B23" s="511"/>
      <c r="C23" s="511"/>
      <c r="D23" s="511"/>
      <c r="E23" s="511"/>
      <c r="F23" s="511"/>
      <c r="G23" s="511"/>
      <c r="H23" s="511"/>
      <c r="I23" s="511"/>
      <c r="J23" s="511"/>
      <c r="K23" s="511"/>
    </row>
    <row r="24" spans="2:12">
      <c r="C24" s="503" t="s">
        <v>93</v>
      </c>
      <c r="D24" s="502"/>
    </row>
    <row r="25" spans="2:12">
      <c r="C25" s="510" t="s">
        <v>92</v>
      </c>
      <c r="D25" s="509"/>
    </row>
    <row r="26" spans="2:12">
      <c r="C26" s="501" t="s">
        <v>91</v>
      </c>
      <c r="D26" s="500">
        <v>50</v>
      </c>
    </row>
    <row r="27" spans="2:12">
      <c r="C27" s="508" t="s">
        <v>90</v>
      </c>
      <c r="D27" s="507">
        <v>30</v>
      </c>
    </row>
    <row r="28" spans="2:12" ht="13.5" thickBot="1">
      <c r="C28" s="506" t="s">
        <v>89</v>
      </c>
      <c r="D28" s="505">
        <v>10</v>
      </c>
    </row>
    <row r="29" spans="2:12" ht="13.5" thickBot="1">
      <c r="C29" s="504"/>
      <c r="D29" s="504"/>
    </row>
    <row r="30" spans="2:12">
      <c r="C30" s="503" t="s">
        <v>88</v>
      </c>
      <c r="D30" s="502"/>
    </row>
    <row r="31" spans="2:12">
      <c r="C31" s="501" t="s">
        <v>5</v>
      </c>
      <c r="D31" s="500">
        <f>MAX(B5:B22)</f>
        <v>18</v>
      </c>
    </row>
    <row r="32" spans="2:12" ht="26.25" thickBot="1">
      <c r="C32" s="499" t="s">
        <v>87</v>
      </c>
      <c r="D32" s="498">
        <f>MAX(H5:H22)</f>
        <v>9867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41"/>
  <sheetViews>
    <sheetView workbookViewId="0"/>
  </sheetViews>
  <sheetFormatPr defaultRowHeight="12.75"/>
  <cols>
    <col min="1" max="1" width="8.7109375" customWidth="1"/>
    <col min="2" max="2" width="10.7109375" customWidth="1"/>
    <col min="3" max="3" width="100.7109375" customWidth="1"/>
  </cols>
  <sheetData>
    <row r="1" spans="1:3" ht="18" customHeight="1">
      <c r="A1" s="26" t="s">
        <v>2</v>
      </c>
      <c r="B1" s="26"/>
      <c r="C1" s="25"/>
    </row>
    <row r="2" spans="1:3" ht="18" customHeight="1">
      <c r="A2" s="26" t="s">
        <v>3</v>
      </c>
      <c r="B2" s="26"/>
      <c r="C2" s="25"/>
    </row>
    <row r="3" spans="1:3" ht="18" customHeight="1">
      <c r="A3" s="25">
        <v>0</v>
      </c>
      <c r="B3" s="27" t="s">
        <v>4</v>
      </c>
      <c r="C3" s="25"/>
    </row>
    <row r="4" spans="1:3" ht="18" customHeight="1">
      <c r="A4" s="25">
        <v>1</v>
      </c>
      <c r="B4" s="27" t="s">
        <v>116</v>
      </c>
      <c r="C4" s="25" t="s">
        <v>86</v>
      </c>
    </row>
    <row r="5" spans="1:3" ht="18" customHeight="1">
      <c r="A5" s="25">
        <v>1400</v>
      </c>
      <c r="B5" s="25" t="s">
        <v>117</v>
      </c>
      <c r="C5" s="25"/>
    </row>
    <row r="6" spans="1:3" ht="18" customHeight="1">
      <c r="A6" s="25">
        <v>1600</v>
      </c>
      <c r="B6" s="25" t="s">
        <v>118</v>
      </c>
      <c r="C6" s="25"/>
    </row>
    <row r="7" spans="1:3" ht="18" customHeight="1">
      <c r="A7" s="25">
        <v>1800</v>
      </c>
      <c r="B7" s="25" t="s">
        <v>119</v>
      </c>
      <c r="C7" s="25"/>
    </row>
    <row r="8" spans="1:3" ht="18" customHeight="1">
      <c r="A8" s="25">
        <v>2001</v>
      </c>
      <c r="B8" s="25" t="s">
        <v>21</v>
      </c>
      <c r="C8" s="25"/>
    </row>
    <row r="9" spans="1:3" ht="18" customHeight="1">
      <c r="A9" s="25"/>
      <c r="B9" s="25"/>
      <c r="C9" s="25"/>
    </row>
    <row r="10" spans="1:3" ht="30" customHeight="1">
      <c r="A10" s="44"/>
      <c r="B10" s="45"/>
      <c r="C10" s="292" t="s">
        <v>29</v>
      </c>
    </row>
    <row r="11" spans="1:3" ht="30" customHeight="1">
      <c r="A11" s="44"/>
      <c r="B11" s="45"/>
      <c r="C11" s="292" t="s">
        <v>120</v>
      </c>
    </row>
    <row r="13" spans="1:3" ht="15.75">
      <c r="C13" s="389" t="s">
        <v>121</v>
      </c>
    </row>
    <row r="15" spans="1:3">
      <c r="C15" t="s">
        <v>129</v>
      </c>
    </row>
    <row r="16" spans="1:3">
      <c r="C16" t="s">
        <v>130</v>
      </c>
    </row>
    <row r="17" spans="3:3">
      <c r="C17" t="s">
        <v>131</v>
      </c>
    </row>
    <row r="19" spans="3:3">
      <c r="C19" t="s">
        <v>132</v>
      </c>
    </row>
    <row r="20" spans="3:3">
      <c r="C20" t="s">
        <v>122</v>
      </c>
    </row>
    <row r="21" spans="3:3">
      <c r="C21" t="s">
        <v>133</v>
      </c>
    </row>
    <row r="22" spans="3:3">
      <c r="C22" t="s">
        <v>135</v>
      </c>
    </row>
    <row r="23" spans="3:3">
      <c r="C23" t="s">
        <v>134</v>
      </c>
    </row>
    <row r="24" spans="3:3">
      <c r="C24" t="s">
        <v>136</v>
      </c>
    </row>
    <row r="25" spans="3:3">
      <c r="C25" t="s">
        <v>137</v>
      </c>
    </row>
    <row r="26" spans="3:3">
      <c r="C26" t="s">
        <v>138</v>
      </c>
    </row>
    <row r="27" spans="3:3">
      <c r="C27" t="s">
        <v>123</v>
      </c>
    </row>
    <row r="28" spans="3:3">
      <c r="C28" t="s">
        <v>124</v>
      </c>
    </row>
    <row r="29" spans="3:3">
      <c r="C29" t="s">
        <v>139</v>
      </c>
    </row>
    <row r="30" spans="3:3">
      <c r="C30" t="s">
        <v>30</v>
      </c>
    </row>
    <row r="31" spans="3:3">
      <c r="C31" t="s">
        <v>31</v>
      </c>
    </row>
    <row r="32" spans="3:3">
      <c r="C32" t="s">
        <v>125</v>
      </c>
    </row>
    <row r="33" spans="3:3">
      <c r="C33" t="s">
        <v>139</v>
      </c>
    </row>
    <row r="34" spans="3:3">
      <c r="C34" t="s">
        <v>140</v>
      </c>
    </row>
    <row r="35" spans="3:3">
      <c r="C35" t="s">
        <v>126</v>
      </c>
    </row>
    <row r="36" spans="3:3">
      <c r="C36" t="s">
        <v>127</v>
      </c>
    </row>
    <row r="37" spans="3:3" ht="25.5">
      <c r="C37" s="291" t="s">
        <v>128</v>
      </c>
    </row>
    <row r="38" spans="3:3">
      <c r="C38" s="291" t="s">
        <v>141</v>
      </c>
    </row>
    <row r="39" spans="3:3">
      <c r="C39" s="291" t="s">
        <v>142</v>
      </c>
    </row>
    <row r="40" spans="3:3">
      <c r="C40" s="291" t="s">
        <v>143</v>
      </c>
    </row>
    <row r="41" spans="3:3">
      <c r="C41" s="291" t="s">
        <v>144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/>
  <cols>
    <col min="1" max="1" width="5.7109375" customWidth="1"/>
    <col min="2" max="6" width="20.710937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4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267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236</v>
      </c>
      <c r="D5" s="328">
        <v>1738</v>
      </c>
      <c r="E5" s="329">
        <v>9</v>
      </c>
      <c r="F5" s="396">
        <v>1561</v>
      </c>
      <c r="G5" s="394" t="str">
        <f>VLOOKUP(D5,Fasce!$A$3:$B$8,2)</f>
        <v>1600-1799</v>
      </c>
      <c r="H5" s="327">
        <f t="shared" ref="H5:H14" si="0">F5*E5</f>
        <v>14049</v>
      </c>
      <c r="I5" s="319">
        <f t="shared" ref="I5:I14" si="1">$N$2*(((MAX($B$5:$B$14)-B5+1)^$N$3)/(MAX($B$5:$B$14)^$N$3))</f>
        <v>50</v>
      </c>
      <c r="J5" s="326">
        <f t="shared" ref="J5:J14" si="2">ROUND($D$19*H5/$D$24,2)</f>
        <v>30</v>
      </c>
      <c r="K5" s="325">
        <f t="shared" ref="K5:K14" si="3">SUM(I5:J5)</f>
        <v>80</v>
      </c>
      <c r="L5" s="391"/>
    </row>
    <row r="6" spans="2:14" ht="18" customHeight="1">
      <c r="B6" s="324">
        <v>2</v>
      </c>
      <c r="C6" s="402" t="s">
        <v>226</v>
      </c>
      <c r="D6" s="321">
        <v>1399</v>
      </c>
      <c r="E6" s="322">
        <v>6</v>
      </c>
      <c r="F6" s="397">
        <v>1599</v>
      </c>
      <c r="G6" s="399" t="str">
        <f>VLOOKUP(D6,Fasce!$A$3:$B$8,2)</f>
        <v>Under 1400</v>
      </c>
      <c r="H6" s="320">
        <f t="shared" si="0"/>
        <v>9594</v>
      </c>
      <c r="I6" s="319">
        <f t="shared" si="1"/>
        <v>40.5</v>
      </c>
      <c r="J6" s="318">
        <f t="shared" si="2"/>
        <v>20.49</v>
      </c>
      <c r="K6" s="317">
        <f t="shared" si="3"/>
        <v>60.989999999999995</v>
      </c>
      <c r="L6" s="391"/>
    </row>
    <row r="7" spans="2:14" ht="18" customHeight="1">
      <c r="B7" s="324">
        <v>3</v>
      </c>
      <c r="C7" s="323" t="s">
        <v>227</v>
      </c>
      <c r="D7" s="321">
        <v>1725</v>
      </c>
      <c r="E7" s="322">
        <v>5</v>
      </c>
      <c r="F7" s="397">
        <v>1563</v>
      </c>
      <c r="G7" s="399" t="str">
        <f>VLOOKUP(D7,Fasce!$A$3:$B$8,2)</f>
        <v>1600-1799</v>
      </c>
      <c r="H7" s="320">
        <f t="shared" si="0"/>
        <v>7815</v>
      </c>
      <c r="I7" s="319">
        <f t="shared" si="1"/>
        <v>32</v>
      </c>
      <c r="J7" s="318">
        <f t="shared" si="2"/>
        <v>16.690000000000001</v>
      </c>
      <c r="K7" s="317">
        <f t="shared" si="3"/>
        <v>48.69</v>
      </c>
      <c r="L7" s="391"/>
    </row>
    <row r="8" spans="2:14" ht="18" customHeight="1">
      <c r="B8" s="324">
        <v>4</v>
      </c>
      <c r="C8" s="323" t="s">
        <v>228</v>
      </c>
      <c r="D8" s="321">
        <v>1693</v>
      </c>
      <c r="E8" s="322">
        <v>5</v>
      </c>
      <c r="F8" s="397">
        <v>1566</v>
      </c>
      <c r="G8" s="399" t="str">
        <f>VLOOKUP(D8,Fasce!$A$3:$B$8,2)</f>
        <v>1600-1799</v>
      </c>
      <c r="H8" s="320">
        <f t="shared" si="0"/>
        <v>7830</v>
      </c>
      <c r="I8" s="319">
        <f t="shared" si="1"/>
        <v>24.5</v>
      </c>
      <c r="J8" s="318">
        <f t="shared" si="2"/>
        <v>16.72</v>
      </c>
      <c r="K8" s="317">
        <f t="shared" si="3"/>
        <v>41.22</v>
      </c>
      <c r="L8" s="391"/>
    </row>
    <row r="9" spans="2:14" ht="18" customHeight="1">
      <c r="B9" s="324">
        <v>5</v>
      </c>
      <c r="C9" s="402" t="s">
        <v>229</v>
      </c>
      <c r="D9" s="321">
        <v>1512</v>
      </c>
      <c r="E9" s="322">
        <v>4</v>
      </c>
      <c r="F9" s="397">
        <v>1586</v>
      </c>
      <c r="G9" s="399" t="str">
        <f>VLOOKUP(D9,Fasce!$A$3:$B$8,2)</f>
        <v>1400-1599</v>
      </c>
      <c r="H9" s="320">
        <f t="shared" si="0"/>
        <v>6344</v>
      </c>
      <c r="I9" s="319">
        <f t="shared" si="1"/>
        <v>18</v>
      </c>
      <c r="J9" s="318">
        <f t="shared" si="2"/>
        <v>13.55</v>
      </c>
      <c r="K9" s="317">
        <f t="shared" si="3"/>
        <v>31.55</v>
      </c>
      <c r="L9" s="391"/>
    </row>
    <row r="10" spans="2:14" ht="18" customHeight="1">
      <c r="B10" s="324">
        <v>6</v>
      </c>
      <c r="C10" s="323" t="s">
        <v>230</v>
      </c>
      <c r="D10" s="321">
        <v>1544</v>
      </c>
      <c r="E10" s="322">
        <v>4</v>
      </c>
      <c r="F10" s="397">
        <v>1583</v>
      </c>
      <c r="G10" s="399" t="str">
        <f>VLOOKUP(D10,Fasce!$A$3:$B$8,2)</f>
        <v>1400-1599</v>
      </c>
      <c r="H10" s="320">
        <f t="shared" si="0"/>
        <v>6332</v>
      </c>
      <c r="I10" s="319">
        <f t="shared" si="1"/>
        <v>12.5</v>
      </c>
      <c r="J10" s="318">
        <f t="shared" si="2"/>
        <v>13.52</v>
      </c>
      <c r="K10" s="317">
        <f t="shared" si="3"/>
        <v>26.02</v>
      </c>
      <c r="L10" s="391"/>
    </row>
    <row r="11" spans="2:14" ht="18" customHeight="1">
      <c r="B11" s="324">
        <v>7</v>
      </c>
      <c r="C11" s="323" t="s">
        <v>231</v>
      </c>
      <c r="D11" s="321">
        <v>1694</v>
      </c>
      <c r="E11" s="322">
        <v>4</v>
      </c>
      <c r="F11" s="397">
        <v>1566</v>
      </c>
      <c r="G11" s="399" t="str">
        <f>VLOOKUP(D11,Fasce!$A$3:$B$8,2)</f>
        <v>1600-1799</v>
      </c>
      <c r="H11" s="320">
        <f t="shared" si="0"/>
        <v>6264</v>
      </c>
      <c r="I11" s="319">
        <f t="shared" si="1"/>
        <v>8</v>
      </c>
      <c r="J11" s="318">
        <f t="shared" si="2"/>
        <v>13.38</v>
      </c>
      <c r="K11" s="317">
        <f t="shared" si="3"/>
        <v>21.380000000000003</v>
      </c>
      <c r="L11" s="391"/>
    </row>
    <row r="12" spans="2:14" ht="18" customHeight="1">
      <c r="B12" s="324">
        <v>8</v>
      </c>
      <c r="C12" s="323" t="s">
        <v>232</v>
      </c>
      <c r="D12" s="321">
        <v>1595</v>
      </c>
      <c r="E12" s="322">
        <v>4</v>
      </c>
      <c r="F12" s="397">
        <v>1577</v>
      </c>
      <c r="G12" s="399" t="str">
        <f>VLOOKUP(D12,Fasce!$A$3:$B$8,2)</f>
        <v>1400-1599</v>
      </c>
      <c r="H12" s="320">
        <f t="shared" si="0"/>
        <v>6308</v>
      </c>
      <c r="I12" s="319">
        <f t="shared" si="1"/>
        <v>4.5</v>
      </c>
      <c r="J12" s="318">
        <f t="shared" si="2"/>
        <v>13.47</v>
      </c>
      <c r="K12" s="317">
        <f t="shared" si="3"/>
        <v>17.97</v>
      </c>
      <c r="L12" s="391"/>
    </row>
    <row r="13" spans="2:14" ht="18" customHeight="1">
      <c r="B13" s="324">
        <v>9</v>
      </c>
      <c r="C13" s="323" t="s">
        <v>233</v>
      </c>
      <c r="D13" s="321">
        <v>1489</v>
      </c>
      <c r="E13" s="322">
        <v>3</v>
      </c>
      <c r="F13" s="397">
        <v>1589</v>
      </c>
      <c r="G13" s="399" t="str">
        <f>VLOOKUP(D13,Fasce!$A$3:$B$8,2)</f>
        <v>1400-1599</v>
      </c>
      <c r="H13" s="320">
        <f t="shared" si="0"/>
        <v>4767</v>
      </c>
      <c r="I13" s="319">
        <f t="shared" si="1"/>
        <v>2</v>
      </c>
      <c r="J13" s="318">
        <f t="shared" si="2"/>
        <v>10.18</v>
      </c>
      <c r="K13" s="317">
        <f t="shared" si="3"/>
        <v>12.18</v>
      </c>
      <c r="L13" s="391"/>
    </row>
    <row r="14" spans="2:14" ht="18" customHeight="1" thickBot="1">
      <c r="B14" s="316">
        <v>10</v>
      </c>
      <c r="C14" s="315" t="s">
        <v>234</v>
      </c>
      <c r="D14" s="313">
        <v>1399</v>
      </c>
      <c r="E14" s="314">
        <v>1</v>
      </c>
      <c r="F14" s="398">
        <v>1599</v>
      </c>
      <c r="G14" s="400" t="str">
        <f>VLOOKUP(D14,Fasce!$A$3:$B$8,2)</f>
        <v>Under 1400</v>
      </c>
      <c r="H14" s="312">
        <f t="shared" si="0"/>
        <v>1599</v>
      </c>
      <c r="I14" s="311">
        <f t="shared" si="1"/>
        <v>0.5</v>
      </c>
      <c r="J14" s="310">
        <f t="shared" si="2"/>
        <v>3.41</v>
      </c>
      <c r="K14" s="309">
        <f t="shared" si="3"/>
        <v>3.91</v>
      </c>
      <c r="L14" s="391"/>
    </row>
    <row r="15" spans="2:14" ht="13.5" thickBot="1">
      <c r="B15" s="307"/>
      <c r="C15" s="307"/>
      <c r="D15" s="307"/>
      <c r="E15" s="307"/>
      <c r="F15" s="307"/>
      <c r="G15" s="307"/>
      <c r="H15" s="307"/>
      <c r="I15" s="307"/>
      <c r="J15" s="307"/>
      <c r="K15" s="307"/>
    </row>
    <row r="16" spans="2:14">
      <c r="C16" s="299" t="s">
        <v>93</v>
      </c>
      <c r="D16" s="298"/>
    </row>
    <row r="17" spans="3:4">
      <c r="C17" s="306" t="s">
        <v>92</v>
      </c>
      <c r="D17" s="305"/>
    </row>
    <row r="18" spans="3:4">
      <c r="C18" s="297" t="s">
        <v>91</v>
      </c>
      <c r="D18" s="296">
        <v>50</v>
      </c>
    </row>
    <row r="19" spans="3:4">
      <c r="C19" s="304" t="s">
        <v>90</v>
      </c>
      <c r="D19" s="303">
        <v>30</v>
      </c>
    </row>
    <row r="20" spans="3:4" ht="13.5" thickBot="1">
      <c r="C20" s="302" t="s">
        <v>89</v>
      </c>
      <c r="D20" s="301">
        <v>10</v>
      </c>
    </row>
    <row r="21" spans="3:4" ht="13.5" thickBot="1">
      <c r="C21" s="300"/>
      <c r="D21" s="300"/>
    </row>
    <row r="22" spans="3:4">
      <c r="C22" s="299" t="s">
        <v>88</v>
      </c>
      <c r="D22" s="298"/>
    </row>
    <row r="23" spans="3:4">
      <c r="C23" s="297" t="s">
        <v>5</v>
      </c>
      <c r="D23" s="296">
        <f>MAX(B5:B14)</f>
        <v>10</v>
      </c>
    </row>
    <row r="24" spans="3:4" ht="26.25" thickBot="1">
      <c r="C24" s="295" t="s">
        <v>87</v>
      </c>
      <c r="D24" s="294">
        <f>MAX(H5:H14)</f>
        <v>14049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237</v>
      </c>
      <c r="D5" s="328">
        <v>2350</v>
      </c>
      <c r="E5" s="329">
        <v>5.5</v>
      </c>
      <c r="F5" s="396">
        <v>1882</v>
      </c>
      <c r="G5" s="394" t="str">
        <f>VLOOKUP(D5,Fasce!$A$3:$B$8,2)</f>
        <v>Assoluta</v>
      </c>
      <c r="H5" s="327">
        <f t="shared" ref="H5:H6" si="0">F5*E5</f>
        <v>10351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6" si="1">SUM(I5:J5)</f>
        <v>80</v>
      </c>
      <c r="L5" s="391"/>
    </row>
    <row r="6" spans="2:14" ht="18" customHeight="1">
      <c r="B6" s="324">
        <v>2</v>
      </c>
      <c r="C6" s="323" t="s">
        <v>238</v>
      </c>
      <c r="D6" s="321">
        <v>2291</v>
      </c>
      <c r="E6" s="322">
        <v>5</v>
      </c>
      <c r="F6" s="397">
        <v>1844</v>
      </c>
      <c r="G6" s="399" t="str">
        <f>VLOOKUP(D6,Fasce!$A$3:$B$8,2)</f>
        <v>Assoluta</v>
      </c>
      <c r="H6" s="320">
        <f t="shared" si="0"/>
        <v>9220</v>
      </c>
      <c r="I6" s="319">
        <f>$N$2*(((MAX($B$5:$B$22)-B6+1)^$N$3)/(MAX($B$5:$B$22)^$N$3))</f>
        <v>44.598765432098766</v>
      </c>
      <c r="J6" s="318">
        <f>ROUND($D$27*H6/$D$32,2)</f>
        <v>26.72</v>
      </c>
      <c r="K6" s="317">
        <f t="shared" si="1"/>
        <v>71.318765432098758</v>
      </c>
      <c r="L6" s="391"/>
    </row>
    <row r="7" spans="2:14" ht="18" customHeight="1">
      <c r="B7" s="324">
        <v>3</v>
      </c>
      <c r="C7" s="402" t="s">
        <v>235</v>
      </c>
      <c r="D7" s="321">
        <v>1718</v>
      </c>
      <c r="E7" s="322">
        <v>4</v>
      </c>
      <c r="F7" s="397">
        <v>1935</v>
      </c>
      <c r="G7" s="399" t="str">
        <f>VLOOKUP(D7,Fasce!$A$3:$B$8,2)</f>
        <v>1600-1799</v>
      </c>
      <c r="H7" s="320">
        <f t="shared" ref="H7:H22" si="2">F7*E7</f>
        <v>7740</v>
      </c>
      <c r="I7" s="319">
        <f t="shared" ref="I7:I21" si="3">$N$2*(((MAX($B$5:$B$22)-B7+1)^$N$3)/(MAX($B$5:$B$22)^$N$3))</f>
        <v>39.506172839506171</v>
      </c>
      <c r="J7" s="318">
        <f t="shared" ref="J7:J21" si="4">ROUND($D$27*H7/$D$32,2)</f>
        <v>22.43</v>
      </c>
      <c r="K7" s="317">
        <f t="shared" ref="K7:K22" si="5">SUM(I7:J7)</f>
        <v>61.93617283950617</v>
      </c>
      <c r="L7" s="391"/>
    </row>
    <row r="8" spans="2:14" ht="18" customHeight="1">
      <c r="B8" s="324">
        <v>4</v>
      </c>
      <c r="C8" s="402" t="s">
        <v>239</v>
      </c>
      <c r="D8" s="321">
        <v>1835</v>
      </c>
      <c r="E8" s="322">
        <v>4</v>
      </c>
      <c r="F8" s="397">
        <v>1890</v>
      </c>
      <c r="G8" s="399" t="str">
        <f>VLOOKUP(D8,Fasce!$A$3:$B$8,2)</f>
        <v>1800-2000</v>
      </c>
      <c r="H8" s="320">
        <f t="shared" si="2"/>
        <v>7560</v>
      </c>
      <c r="I8" s="319">
        <f t="shared" si="3"/>
        <v>34.722222222222221</v>
      </c>
      <c r="J8" s="318">
        <f t="shared" si="4"/>
        <v>21.91</v>
      </c>
      <c r="K8" s="317">
        <f t="shared" si="5"/>
        <v>56.632222222222225</v>
      </c>
      <c r="L8" s="391"/>
    </row>
    <row r="9" spans="2:14" ht="18" customHeight="1">
      <c r="B9" s="324">
        <v>5</v>
      </c>
      <c r="C9" s="323" t="s">
        <v>240</v>
      </c>
      <c r="D9" s="321">
        <v>1830</v>
      </c>
      <c r="E9" s="322">
        <v>3.5</v>
      </c>
      <c r="F9" s="397">
        <v>1763</v>
      </c>
      <c r="G9" s="399" t="str">
        <f>VLOOKUP(D9,Fasce!$A$3:$B$8,2)</f>
        <v>1800-2000</v>
      </c>
      <c r="H9" s="320">
        <f t="shared" si="2"/>
        <v>6170.5</v>
      </c>
      <c r="I9" s="319">
        <f t="shared" si="3"/>
        <v>30.246913580246915</v>
      </c>
      <c r="J9" s="318">
        <f t="shared" si="4"/>
        <v>17.88</v>
      </c>
      <c r="K9" s="317">
        <f t="shared" si="5"/>
        <v>48.126913580246914</v>
      </c>
      <c r="L9" s="391"/>
    </row>
    <row r="10" spans="2:14" ht="18" customHeight="1">
      <c r="B10" s="324">
        <v>6</v>
      </c>
      <c r="C10" s="323" t="s">
        <v>241</v>
      </c>
      <c r="D10" s="321">
        <v>1739</v>
      </c>
      <c r="E10" s="322">
        <v>3.5</v>
      </c>
      <c r="F10" s="397">
        <v>1763</v>
      </c>
      <c r="G10" s="399" t="str">
        <f>VLOOKUP(D10,Fasce!$A$3:$B$8,2)</f>
        <v>1600-1799</v>
      </c>
      <c r="H10" s="320">
        <f t="shared" si="2"/>
        <v>6170.5</v>
      </c>
      <c r="I10" s="319">
        <f t="shared" si="3"/>
        <v>26.080246913580247</v>
      </c>
      <c r="J10" s="318">
        <f t="shared" si="4"/>
        <v>17.88</v>
      </c>
      <c r="K10" s="317">
        <f t="shared" si="5"/>
        <v>43.960246913580249</v>
      </c>
      <c r="L10" s="391"/>
    </row>
    <row r="11" spans="2:14" ht="18" customHeight="1">
      <c r="B11" s="324">
        <v>7</v>
      </c>
      <c r="C11" s="323" t="s">
        <v>242</v>
      </c>
      <c r="D11" s="321">
        <v>1775</v>
      </c>
      <c r="E11" s="322">
        <v>3.5</v>
      </c>
      <c r="F11" s="397">
        <v>1649</v>
      </c>
      <c r="G11" s="399" t="str">
        <f>VLOOKUP(D11,Fasce!$A$3:$B$8,2)</f>
        <v>1600-1799</v>
      </c>
      <c r="H11" s="320">
        <f t="shared" si="2"/>
        <v>5771.5</v>
      </c>
      <c r="I11" s="319">
        <f t="shared" si="3"/>
        <v>22.222222222222221</v>
      </c>
      <c r="J11" s="318">
        <f t="shared" si="4"/>
        <v>16.73</v>
      </c>
      <c r="K11" s="317">
        <f t="shared" si="5"/>
        <v>38.952222222222218</v>
      </c>
      <c r="L11" s="391"/>
    </row>
    <row r="12" spans="2:14" ht="18" customHeight="1">
      <c r="B12" s="324">
        <v>8</v>
      </c>
      <c r="C12" s="323" t="s">
        <v>243</v>
      </c>
      <c r="D12" s="321">
        <v>1784</v>
      </c>
      <c r="E12" s="322">
        <v>3</v>
      </c>
      <c r="F12" s="397">
        <v>1823</v>
      </c>
      <c r="G12" s="399" t="str">
        <f>VLOOKUP(D12,Fasce!$A$3:$B$8,2)</f>
        <v>1600-1799</v>
      </c>
      <c r="H12" s="320">
        <f t="shared" si="2"/>
        <v>5469</v>
      </c>
      <c r="I12" s="319">
        <f t="shared" si="3"/>
        <v>18.672839506172838</v>
      </c>
      <c r="J12" s="318">
        <f t="shared" si="4"/>
        <v>15.85</v>
      </c>
      <c r="K12" s="317">
        <f t="shared" si="5"/>
        <v>34.522839506172836</v>
      </c>
      <c r="L12" s="391"/>
    </row>
    <row r="13" spans="2:14" ht="18" customHeight="1">
      <c r="B13" s="324">
        <v>9</v>
      </c>
      <c r="C13" s="323" t="s">
        <v>244</v>
      </c>
      <c r="D13" s="321">
        <v>1836</v>
      </c>
      <c r="E13" s="322">
        <v>3</v>
      </c>
      <c r="F13" s="397">
        <v>1768</v>
      </c>
      <c r="G13" s="399" t="str">
        <f>VLOOKUP(D13,Fasce!$A$3:$B$8,2)</f>
        <v>1800-2000</v>
      </c>
      <c r="H13" s="320">
        <f t="shared" si="2"/>
        <v>5304</v>
      </c>
      <c r="I13" s="319">
        <f t="shared" si="3"/>
        <v>15.432098765432098</v>
      </c>
      <c r="J13" s="318">
        <f t="shared" si="4"/>
        <v>15.37</v>
      </c>
      <c r="K13" s="317">
        <f t="shared" si="5"/>
        <v>30.802098765432099</v>
      </c>
      <c r="L13" s="391"/>
    </row>
    <row r="14" spans="2:14" ht="18" customHeight="1">
      <c r="B14" s="324">
        <v>10</v>
      </c>
      <c r="C14" s="323" t="s">
        <v>227</v>
      </c>
      <c r="D14" s="321">
        <v>1725</v>
      </c>
      <c r="E14" s="322">
        <v>3</v>
      </c>
      <c r="F14" s="397">
        <v>1803</v>
      </c>
      <c r="G14" s="399" t="str">
        <f>VLOOKUP(D14,Fasce!$A$3:$B$8,2)</f>
        <v>1600-1799</v>
      </c>
      <c r="H14" s="320">
        <f t="shared" si="2"/>
        <v>5409</v>
      </c>
      <c r="I14" s="319">
        <f t="shared" si="3"/>
        <v>12.5</v>
      </c>
      <c r="J14" s="318">
        <f t="shared" si="4"/>
        <v>15.68</v>
      </c>
      <c r="K14" s="317">
        <f t="shared" si="5"/>
        <v>28.18</v>
      </c>
      <c r="L14" s="391"/>
    </row>
    <row r="15" spans="2:14" ht="18" customHeight="1">
      <c r="B15" s="324">
        <v>11</v>
      </c>
      <c r="C15" s="402" t="s">
        <v>245</v>
      </c>
      <c r="D15" s="321">
        <v>1556</v>
      </c>
      <c r="E15" s="322">
        <v>3</v>
      </c>
      <c r="F15" s="397">
        <v>1632</v>
      </c>
      <c r="G15" s="399" t="str">
        <f>VLOOKUP(D15,Fasce!$A$3:$B$8,2)</f>
        <v>1400-1599</v>
      </c>
      <c r="H15" s="320">
        <f t="shared" si="2"/>
        <v>4896</v>
      </c>
      <c r="I15" s="319">
        <f t="shared" si="3"/>
        <v>9.8765432098765427</v>
      </c>
      <c r="J15" s="318">
        <f t="shared" si="4"/>
        <v>14.19</v>
      </c>
      <c r="K15" s="317">
        <f t="shared" si="5"/>
        <v>24.066543209876542</v>
      </c>
      <c r="L15" s="391"/>
    </row>
    <row r="16" spans="2:14" ht="18" customHeight="1">
      <c r="B16" s="324">
        <v>12</v>
      </c>
      <c r="C16" s="323" t="s">
        <v>252</v>
      </c>
      <c r="D16" s="321">
        <v>1619</v>
      </c>
      <c r="E16" s="322">
        <v>3</v>
      </c>
      <c r="F16" s="397">
        <v>1645</v>
      </c>
      <c r="G16" s="399" t="str">
        <f>VLOOKUP(D16,Fasce!$A$3:$B$8,2)</f>
        <v>1600-1799</v>
      </c>
      <c r="H16" s="320">
        <f t="shared" si="2"/>
        <v>4935</v>
      </c>
      <c r="I16" s="319">
        <f t="shared" si="3"/>
        <v>7.5617283950617287</v>
      </c>
      <c r="J16" s="318">
        <f t="shared" si="4"/>
        <v>14.3</v>
      </c>
      <c r="K16" s="317">
        <f t="shared" si="5"/>
        <v>21.861728395061728</v>
      </c>
      <c r="L16" s="391"/>
    </row>
    <row r="17" spans="2:12" ht="18" customHeight="1">
      <c r="B17" s="324">
        <v>13</v>
      </c>
      <c r="C17" s="323" t="s">
        <v>230</v>
      </c>
      <c r="D17" s="321">
        <v>1530</v>
      </c>
      <c r="E17" s="322">
        <v>2.5</v>
      </c>
      <c r="F17" s="397">
        <v>1670</v>
      </c>
      <c r="G17" s="399" t="str">
        <f>VLOOKUP(D17,Fasce!$A$3:$B$8,2)</f>
        <v>1400-1599</v>
      </c>
      <c r="H17" s="320">
        <f t="shared" si="2"/>
        <v>4175</v>
      </c>
      <c r="I17" s="319">
        <f t="shared" si="3"/>
        <v>5.5555555555555554</v>
      </c>
      <c r="J17" s="318">
        <f t="shared" si="4"/>
        <v>12.1</v>
      </c>
      <c r="K17" s="317">
        <f t="shared" si="5"/>
        <v>17.655555555555555</v>
      </c>
      <c r="L17" s="391"/>
    </row>
    <row r="18" spans="2:12" ht="18" customHeight="1">
      <c r="B18" s="324">
        <v>14</v>
      </c>
      <c r="C18" s="323" t="s">
        <v>246</v>
      </c>
      <c r="D18" s="321">
        <v>1562</v>
      </c>
      <c r="E18" s="322">
        <v>2.5</v>
      </c>
      <c r="F18" s="397">
        <v>1686</v>
      </c>
      <c r="G18" s="399" t="str">
        <f>VLOOKUP(D18,Fasce!$A$3:$B$8,2)</f>
        <v>1400-1599</v>
      </c>
      <c r="H18" s="320">
        <f t="shared" si="2"/>
        <v>4215</v>
      </c>
      <c r="I18" s="319">
        <f t="shared" si="3"/>
        <v>3.8580246913580245</v>
      </c>
      <c r="J18" s="318">
        <f t="shared" si="4"/>
        <v>12.22</v>
      </c>
      <c r="K18" s="317">
        <f t="shared" si="5"/>
        <v>16.078024691358024</v>
      </c>
      <c r="L18" s="391"/>
    </row>
    <row r="19" spans="2:12" ht="18" customHeight="1">
      <c r="B19" s="324">
        <v>15</v>
      </c>
      <c r="C19" s="323" t="s">
        <v>231</v>
      </c>
      <c r="D19" s="321">
        <v>1694</v>
      </c>
      <c r="E19" s="322">
        <v>2</v>
      </c>
      <c r="F19" s="397">
        <v>1748</v>
      </c>
      <c r="G19" s="399" t="str">
        <f>VLOOKUP(D19,Fasce!$A$3:$B$8,2)</f>
        <v>1600-1799</v>
      </c>
      <c r="H19" s="320">
        <f t="shared" si="2"/>
        <v>3496</v>
      </c>
      <c r="I19" s="319">
        <f t="shared" si="3"/>
        <v>2.4691358024691357</v>
      </c>
      <c r="J19" s="318">
        <f t="shared" si="4"/>
        <v>10.130000000000001</v>
      </c>
      <c r="K19" s="317">
        <f t="shared" si="5"/>
        <v>12.599135802469137</v>
      </c>
      <c r="L19" s="391"/>
    </row>
    <row r="20" spans="2:12" ht="18" customHeight="1">
      <c r="B20" s="324">
        <v>16</v>
      </c>
      <c r="C20" s="323" t="s">
        <v>247</v>
      </c>
      <c r="D20" s="321">
        <v>1679</v>
      </c>
      <c r="E20" s="322">
        <v>2</v>
      </c>
      <c r="F20" s="397">
        <v>1683</v>
      </c>
      <c r="G20" s="399" t="str">
        <f>VLOOKUP(D20,Fasce!$A$3:$B$8,2)</f>
        <v>1600-1799</v>
      </c>
      <c r="H20" s="320">
        <f t="shared" si="2"/>
        <v>3366</v>
      </c>
      <c r="I20" s="319">
        <f t="shared" si="3"/>
        <v>1.3888888888888888</v>
      </c>
      <c r="J20" s="318">
        <f t="shared" si="4"/>
        <v>9.76</v>
      </c>
      <c r="K20" s="317">
        <f t="shared" si="5"/>
        <v>11.148888888888889</v>
      </c>
      <c r="L20" s="391"/>
    </row>
    <row r="21" spans="2:12" ht="18" customHeight="1">
      <c r="B21" s="324">
        <v>17</v>
      </c>
      <c r="C21" s="402" t="s">
        <v>249</v>
      </c>
      <c r="D21" s="321">
        <v>1399</v>
      </c>
      <c r="E21" s="322">
        <v>1</v>
      </c>
      <c r="F21" s="397">
        <v>1660</v>
      </c>
      <c r="G21" s="399" t="str">
        <f>VLOOKUP(D21,Fasce!$A$3:$B$8,2)</f>
        <v>Under 1400</v>
      </c>
      <c r="H21" s="320">
        <f t="shared" si="2"/>
        <v>1660</v>
      </c>
      <c r="I21" s="319">
        <f t="shared" si="3"/>
        <v>0.61728395061728392</v>
      </c>
      <c r="J21" s="318">
        <f t="shared" si="4"/>
        <v>4.8099999999999996</v>
      </c>
      <c r="K21" s="317">
        <f t="shared" si="5"/>
        <v>5.4272839506172836</v>
      </c>
      <c r="L21" s="391"/>
    </row>
    <row r="22" spans="2:12" ht="18" customHeight="1" thickBot="1">
      <c r="B22" s="316">
        <v>18</v>
      </c>
      <c r="C22" s="315" t="s">
        <v>248</v>
      </c>
      <c r="D22" s="313">
        <v>1524</v>
      </c>
      <c r="E22" s="314">
        <v>0</v>
      </c>
      <c r="F22" s="398">
        <v>1650</v>
      </c>
      <c r="G22" s="400" t="str">
        <f>VLOOKUP(D22,Fasce!$A$3:$B$8,2)</f>
        <v>1400-1599</v>
      </c>
      <c r="H22" s="312">
        <f t="shared" si="2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5"/>
        <v>0.15432098765432098</v>
      </c>
      <c r="L22" s="391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10351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40"/>
  <sheetViews>
    <sheetView workbookViewId="0">
      <pane ySplit="4" topLeftCell="A5" activePane="bottomLeft" state="frozen"/>
      <selection activeCell="A5" sqref="A5"/>
      <selection pane="bottomLeft" activeCell="F33" sqref="F33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264</v>
      </c>
      <c r="D5" s="328">
        <v>1998</v>
      </c>
      <c r="E5" s="329">
        <v>5</v>
      </c>
      <c r="F5" s="396">
        <v>1750</v>
      </c>
      <c r="G5" s="394" t="str">
        <f>VLOOKUP(D5,Fasce!$A$3:$B$8,2)</f>
        <v>1800-2000</v>
      </c>
      <c r="H5" s="327">
        <f t="shared" ref="H5" si="0">F5*E5</f>
        <v>8750</v>
      </c>
      <c r="I5" s="319">
        <f>$N$2*(((MAX($B$5:$B$30)-B5+1)^$N$3)/(MAX($B$5:$B$30)^$N$3))</f>
        <v>50</v>
      </c>
      <c r="J5" s="326">
        <f>ROUND($D$35*H5/$D$40,2)</f>
        <v>30</v>
      </c>
      <c r="K5" s="325">
        <f t="shared" ref="K5" si="1">SUM(I5:J5)</f>
        <v>80</v>
      </c>
      <c r="L5" s="391"/>
    </row>
    <row r="6" spans="2:14" ht="18" customHeight="1">
      <c r="B6" s="324">
        <v>2</v>
      </c>
      <c r="C6" s="402" t="s">
        <v>257</v>
      </c>
      <c r="D6" s="321">
        <v>1771</v>
      </c>
      <c r="E6" s="322">
        <v>4</v>
      </c>
      <c r="F6" s="397">
        <v>1755</v>
      </c>
      <c r="G6" s="399" t="str">
        <f>VLOOKUP(D6,Fasce!$A$3:$B$8,2)</f>
        <v>1600-1799</v>
      </c>
      <c r="H6" s="320">
        <f t="shared" ref="H6:H30" si="2">F6*E6</f>
        <v>7020</v>
      </c>
      <c r="I6" s="319">
        <f t="shared" ref="I6:I30" si="3">$N$2*(((MAX($B$5:$B$30)-B6+1)^$N$3)/(MAX($B$5:$B$30)^$N$3))</f>
        <v>46.227810650887577</v>
      </c>
      <c r="J6" s="318">
        <f t="shared" ref="J6:J30" si="4">ROUND($D$35*H6/$D$40,2)</f>
        <v>24.07</v>
      </c>
      <c r="K6" s="317">
        <f t="shared" ref="K6:K30" si="5">SUM(I6:J6)</f>
        <v>70.297810650887584</v>
      </c>
      <c r="L6" s="391"/>
    </row>
    <row r="7" spans="2:14" ht="18" customHeight="1">
      <c r="B7" s="324">
        <v>3</v>
      </c>
      <c r="C7" s="323" t="s">
        <v>235</v>
      </c>
      <c r="D7" s="321">
        <v>1748</v>
      </c>
      <c r="E7" s="322">
        <v>4</v>
      </c>
      <c r="F7" s="397">
        <v>1731</v>
      </c>
      <c r="G7" s="399" t="str">
        <f>VLOOKUP(D7,Fasce!$A$3:$B$8,2)</f>
        <v>1600-1799</v>
      </c>
      <c r="H7" s="320">
        <f t="shared" si="2"/>
        <v>6924</v>
      </c>
      <c r="I7" s="319">
        <f t="shared" si="3"/>
        <v>42.603550295857993</v>
      </c>
      <c r="J7" s="318">
        <f t="shared" si="4"/>
        <v>23.74</v>
      </c>
      <c r="K7" s="317">
        <f t="shared" si="5"/>
        <v>66.343550295857995</v>
      </c>
      <c r="L7" s="391"/>
    </row>
    <row r="8" spans="2:14" ht="18" customHeight="1">
      <c r="B8" s="324">
        <v>4</v>
      </c>
      <c r="C8" s="323" t="s">
        <v>259</v>
      </c>
      <c r="D8" s="321">
        <v>1665</v>
      </c>
      <c r="E8" s="322">
        <v>3.5</v>
      </c>
      <c r="F8" s="397">
        <v>1666</v>
      </c>
      <c r="G8" s="399" t="str">
        <f>VLOOKUP(D8,Fasce!$A$3:$B$8,2)</f>
        <v>1600-1799</v>
      </c>
      <c r="H8" s="320">
        <f t="shared" si="2"/>
        <v>5831</v>
      </c>
      <c r="I8" s="319">
        <f t="shared" si="3"/>
        <v>39.127218934911248</v>
      </c>
      <c r="J8" s="318">
        <f t="shared" si="4"/>
        <v>19.989999999999998</v>
      </c>
      <c r="K8" s="317">
        <f t="shared" si="5"/>
        <v>59.11721893491125</v>
      </c>
      <c r="L8" s="391"/>
    </row>
    <row r="9" spans="2:14" ht="18" customHeight="1">
      <c r="B9" s="324">
        <v>5</v>
      </c>
      <c r="C9" s="323" t="s">
        <v>240</v>
      </c>
      <c r="D9" s="321">
        <v>1885</v>
      </c>
      <c r="E9" s="322">
        <v>3.5</v>
      </c>
      <c r="F9" s="397">
        <v>1645</v>
      </c>
      <c r="G9" s="399" t="str">
        <f>VLOOKUP(D9,Fasce!$A$3:$B$8,2)</f>
        <v>1800-2000</v>
      </c>
      <c r="H9" s="320">
        <f t="shared" si="2"/>
        <v>5757.5</v>
      </c>
      <c r="I9" s="319">
        <f t="shared" si="3"/>
        <v>35.798816568047336</v>
      </c>
      <c r="J9" s="318">
        <f t="shared" si="4"/>
        <v>19.739999999999998</v>
      </c>
      <c r="K9" s="317">
        <f t="shared" si="5"/>
        <v>55.538816568047338</v>
      </c>
      <c r="L9" s="391"/>
    </row>
    <row r="10" spans="2:14" ht="18" customHeight="1">
      <c r="B10" s="324">
        <v>6</v>
      </c>
      <c r="C10" s="323" t="s">
        <v>244</v>
      </c>
      <c r="D10" s="321">
        <v>1778</v>
      </c>
      <c r="E10" s="322">
        <v>3</v>
      </c>
      <c r="F10" s="397">
        <v>1777</v>
      </c>
      <c r="G10" s="399" t="str">
        <f>VLOOKUP(D10,Fasce!$A$3:$B$8,2)</f>
        <v>1600-1799</v>
      </c>
      <c r="H10" s="320">
        <f t="shared" si="2"/>
        <v>5331</v>
      </c>
      <c r="I10" s="319">
        <f t="shared" si="3"/>
        <v>32.61834319526627</v>
      </c>
      <c r="J10" s="318">
        <f t="shared" si="4"/>
        <v>18.28</v>
      </c>
      <c r="K10" s="317">
        <f t="shared" si="5"/>
        <v>50.898343195266271</v>
      </c>
      <c r="L10" s="391"/>
    </row>
    <row r="11" spans="2:14" ht="18" customHeight="1">
      <c r="B11" s="324">
        <v>7</v>
      </c>
      <c r="C11" s="323" t="s">
        <v>255</v>
      </c>
      <c r="D11" s="321">
        <v>1755</v>
      </c>
      <c r="E11" s="322">
        <v>3</v>
      </c>
      <c r="F11" s="397">
        <v>1703</v>
      </c>
      <c r="G11" s="399" t="str">
        <f>VLOOKUP(D11,Fasce!$A$3:$B$8,2)</f>
        <v>1600-1799</v>
      </c>
      <c r="H11" s="320">
        <f t="shared" si="2"/>
        <v>5109</v>
      </c>
      <c r="I11" s="319">
        <f t="shared" si="3"/>
        <v>29.585798816568047</v>
      </c>
      <c r="J11" s="318">
        <f t="shared" si="4"/>
        <v>17.52</v>
      </c>
      <c r="K11" s="317">
        <f t="shared" si="5"/>
        <v>47.105798816568047</v>
      </c>
      <c r="L11" s="391"/>
    </row>
    <row r="12" spans="2:14" ht="18" customHeight="1">
      <c r="B12" s="324">
        <v>8</v>
      </c>
      <c r="C12" s="323" t="s">
        <v>265</v>
      </c>
      <c r="D12" s="321">
        <v>1985</v>
      </c>
      <c r="E12" s="322">
        <v>3</v>
      </c>
      <c r="F12" s="397">
        <v>1689</v>
      </c>
      <c r="G12" s="399" t="str">
        <f>VLOOKUP(D12,Fasce!$A$3:$B$8,2)</f>
        <v>1800-2000</v>
      </c>
      <c r="H12" s="320">
        <f t="shared" si="2"/>
        <v>5067</v>
      </c>
      <c r="I12" s="319">
        <f t="shared" si="3"/>
        <v>26.701183431952664</v>
      </c>
      <c r="J12" s="318">
        <f t="shared" si="4"/>
        <v>17.37</v>
      </c>
      <c r="K12" s="317">
        <f t="shared" si="5"/>
        <v>44.071183431952662</v>
      </c>
      <c r="L12" s="391"/>
    </row>
    <row r="13" spans="2:14" ht="18" customHeight="1">
      <c r="B13" s="324">
        <v>9</v>
      </c>
      <c r="C13" s="323" t="s">
        <v>228</v>
      </c>
      <c r="D13" s="321">
        <v>1756</v>
      </c>
      <c r="E13" s="322">
        <v>3</v>
      </c>
      <c r="F13" s="397">
        <v>1702</v>
      </c>
      <c r="G13" s="399" t="str">
        <f>VLOOKUP(D13,Fasce!$A$3:$B$8,2)</f>
        <v>1600-1799</v>
      </c>
      <c r="H13" s="320">
        <f t="shared" si="2"/>
        <v>5106</v>
      </c>
      <c r="I13" s="319">
        <f t="shared" si="3"/>
        <v>23.964497041420117</v>
      </c>
      <c r="J13" s="318">
        <f t="shared" si="4"/>
        <v>17.510000000000002</v>
      </c>
      <c r="K13" s="317">
        <f t="shared" si="5"/>
        <v>41.474497041420122</v>
      </c>
      <c r="L13" s="391"/>
    </row>
    <row r="14" spans="2:14" ht="18" customHeight="1">
      <c r="B14" s="324">
        <v>10</v>
      </c>
      <c r="C14" s="323" t="s">
        <v>231</v>
      </c>
      <c r="D14" s="321">
        <v>1711</v>
      </c>
      <c r="E14" s="322">
        <v>3</v>
      </c>
      <c r="F14" s="397">
        <v>1676</v>
      </c>
      <c r="G14" s="399" t="str">
        <f>VLOOKUP(D14,Fasce!$A$3:$B$8,2)</f>
        <v>1600-1799</v>
      </c>
      <c r="H14" s="320">
        <f t="shared" si="2"/>
        <v>5028</v>
      </c>
      <c r="I14" s="319">
        <f t="shared" si="3"/>
        <v>21.375739644970416</v>
      </c>
      <c r="J14" s="318">
        <f t="shared" si="4"/>
        <v>17.239999999999998</v>
      </c>
      <c r="K14" s="317">
        <f t="shared" si="5"/>
        <v>38.615739644970418</v>
      </c>
      <c r="L14" s="391"/>
    </row>
    <row r="15" spans="2:14" ht="18" customHeight="1">
      <c r="B15" s="324">
        <v>11</v>
      </c>
      <c r="C15" s="323" t="s">
        <v>227</v>
      </c>
      <c r="D15" s="321">
        <v>1822</v>
      </c>
      <c r="E15" s="322">
        <v>2.5</v>
      </c>
      <c r="F15" s="397">
        <v>1766</v>
      </c>
      <c r="G15" s="399" t="str">
        <f>VLOOKUP(D15,Fasce!$A$3:$B$8,2)</f>
        <v>1800-2000</v>
      </c>
      <c r="H15" s="320">
        <f t="shared" si="2"/>
        <v>4415</v>
      </c>
      <c r="I15" s="319">
        <f t="shared" si="3"/>
        <v>18.934911242603551</v>
      </c>
      <c r="J15" s="318">
        <f t="shared" si="4"/>
        <v>15.14</v>
      </c>
      <c r="K15" s="317">
        <f t="shared" si="5"/>
        <v>34.074911242603548</v>
      </c>
      <c r="L15" s="391"/>
    </row>
    <row r="16" spans="2:14" ht="18" customHeight="1">
      <c r="B16" s="324">
        <v>12</v>
      </c>
      <c r="C16" s="323" t="s">
        <v>243</v>
      </c>
      <c r="D16" s="321">
        <v>1700</v>
      </c>
      <c r="E16" s="322">
        <v>2.5</v>
      </c>
      <c r="F16" s="397">
        <v>1715</v>
      </c>
      <c r="G16" s="399" t="str">
        <f>VLOOKUP(D16,Fasce!$A$3:$B$8,2)</f>
        <v>1600-1799</v>
      </c>
      <c r="H16" s="320">
        <f t="shared" si="2"/>
        <v>4287.5</v>
      </c>
      <c r="I16" s="319">
        <f t="shared" si="3"/>
        <v>16.642011834319526</v>
      </c>
      <c r="J16" s="318">
        <f t="shared" si="4"/>
        <v>14.7</v>
      </c>
      <c r="K16" s="317">
        <f t="shared" si="5"/>
        <v>31.342011834319525</v>
      </c>
      <c r="L16" s="391"/>
    </row>
    <row r="17" spans="2:12" ht="18" customHeight="1">
      <c r="B17" s="324">
        <v>13</v>
      </c>
      <c r="C17" s="323" t="s">
        <v>258</v>
      </c>
      <c r="D17" s="321">
        <v>1907</v>
      </c>
      <c r="E17" s="322">
        <v>2.5</v>
      </c>
      <c r="F17" s="397">
        <v>1706</v>
      </c>
      <c r="G17" s="399" t="str">
        <f>VLOOKUP(D17,Fasce!$A$3:$B$8,2)</f>
        <v>1800-2000</v>
      </c>
      <c r="H17" s="320">
        <f t="shared" si="2"/>
        <v>4265</v>
      </c>
      <c r="I17" s="319">
        <f t="shared" si="3"/>
        <v>14.497041420118343</v>
      </c>
      <c r="J17" s="318">
        <f t="shared" si="4"/>
        <v>14.62</v>
      </c>
      <c r="K17" s="317">
        <f t="shared" si="5"/>
        <v>29.117041420118341</v>
      </c>
      <c r="L17" s="391"/>
    </row>
    <row r="18" spans="2:12" ht="18" customHeight="1">
      <c r="B18" s="324">
        <v>14</v>
      </c>
      <c r="C18" s="402" t="s">
        <v>263</v>
      </c>
      <c r="D18" s="321">
        <v>1581</v>
      </c>
      <c r="E18" s="322">
        <v>2.5</v>
      </c>
      <c r="F18" s="397">
        <v>1648</v>
      </c>
      <c r="G18" s="399" t="str">
        <f>VLOOKUP(D18,Fasce!$A$3:$B$8,2)</f>
        <v>1400-1599</v>
      </c>
      <c r="H18" s="320">
        <f t="shared" si="2"/>
        <v>4120</v>
      </c>
      <c r="I18" s="319">
        <f t="shared" si="3"/>
        <v>12.5</v>
      </c>
      <c r="J18" s="318">
        <f t="shared" si="4"/>
        <v>14.13</v>
      </c>
      <c r="K18" s="317">
        <f t="shared" si="5"/>
        <v>26.630000000000003</v>
      </c>
      <c r="L18" s="391"/>
    </row>
    <row r="19" spans="2:12" ht="18" customHeight="1">
      <c r="B19" s="324">
        <v>15</v>
      </c>
      <c r="C19" s="323" t="s">
        <v>261</v>
      </c>
      <c r="D19" s="321">
        <v>1565</v>
      </c>
      <c r="E19" s="322">
        <v>2.5</v>
      </c>
      <c r="F19" s="397">
        <v>1771</v>
      </c>
      <c r="G19" s="399" t="str">
        <f>VLOOKUP(D19,Fasce!$A$3:$B$8,2)</f>
        <v>1400-1599</v>
      </c>
      <c r="H19" s="320">
        <f t="shared" si="2"/>
        <v>4427.5</v>
      </c>
      <c r="I19" s="319">
        <f t="shared" si="3"/>
        <v>10.650887573964498</v>
      </c>
      <c r="J19" s="318">
        <f t="shared" si="4"/>
        <v>15.18</v>
      </c>
      <c r="K19" s="317">
        <f t="shared" si="5"/>
        <v>25.830887573964496</v>
      </c>
      <c r="L19" s="391"/>
    </row>
    <row r="20" spans="2:12" ht="18" customHeight="1">
      <c r="B20" s="324">
        <v>16</v>
      </c>
      <c r="C20" s="323" t="s">
        <v>242</v>
      </c>
      <c r="D20" s="321">
        <v>1724</v>
      </c>
      <c r="E20" s="322">
        <v>2.5</v>
      </c>
      <c r="F20" s="397">
        <v>1671</v>
      </c>
      <c r="G20" s="399" t="str">
        <f>VLOOKUP(D20,Fasce!$A$3:$B$8,2)</f>
        <v>1600-1799</v>
      </c>
      <c r="H20" s="320">
        <f t="shared" si="2"/>
        <v>4177.5</v>
      </c>
      <c r="I20" s="319">
        <f t="shared" si="3"/>
        <v>8.949704142011834</v>
      </c>
      <c r="J20" s="318">
        <f t="shared" si="4"/>
        <v>14.32</v>
      </c>
      <c r="K20" s="317">
        <f t="shared" si="5"/>
        <v>23.269704142011832</v>
      </c>
      <c r="L20" s="391"/>
    </row>
    <row r="21" spans="2:12" ht="18" customHeight="1">
      <c r="B21" s="324">
        <v>17</v>
      </c>
      <c r="C21" s="323" t="s">
        <v>260</v>
      </c>
      <c r="D21" s="321">
        <v>1842</v>
      </c>
      <c r="E21" s="322">
        <v>2.5</v>
      </c>
      <c r="F21" s="397">
        <v>1641</v>
      </c>
      <c r="G21" s="399" t="str">
        <f>VLOOKUP(D21,Fasce!$A$3:$B$8,2)</f>
        <v>1800-2000</v>
      </c>
      <c r="H21" s="320">
        <f t="shared" si="2"/>
        <v>4102.5</v>
      </c>
      <c r="I21" s="319">
        <f t="shared" si="3"/>
        <v>7.3964497041420119</v>
      </c>
      <c r="J21" s="318">
        <f t="shared" si="4"/>
        <v>14.07</v>
      </c>
      <c r="K21" s="317">
        <f t="shared" si="5"/>
        <v>21.466449704142011</v>
      </c>
      <c r="L21" s="391"/>
    </row>
    <row r="22" spans="2:12" ht="18" customHeight="1">
      <c r="B22" s="324">
        <v>18</v>
      </c>
      <c r="C22" s="323" t="s">
        <v>246</v>
      </c>
      <c r="D22" s="321">
        <v>1575</v>
      </c>
      <c r="E22" s="322">
        <v>2</v>
      </c>
      <c r="F22" s="397">
        <v>1671</v>
      </c>
      <c r="G22" s="399" t="str">
        <f>VLOOKUP(D22,Fasce!$A$3:$B$8,2)</f>
        <v>1400-1599</v>
      </c>
      <c r="H22" s="320">
        <f t="shared" si="2"/>
        <v>3342</v>
      </c>
      <c r="I22" s="319">
        <f t="shared" si="3"/>
        <v>5.9911242603550292</v>
      </c>
      <c r="J22" s="318">
        <f t="shared" si="4"/>
        <v>11.46</v>
      </c>
      <c r="K22" s="317">
        <f t="shared" si="5"/>
        <v>17.45112426035503</v>
      </c>
      <c r="L22" s="391"/>
    </row>
    <row r="23" spans="2:12" ht="18" customHeight="1">
      <c r="B23" s="324">
        <v>19</v>
      </c>
      <c r="C23" s="323" t="s">
        <v>248</v>
      </c>
      <c r="D23" s="321">
        <v>1530</v>
      </c>
      <c r="E23" s="322">
        <v>2</v>
      </c>
      <c r="F23" s="397">
        <v>1693</v>
      </c>
      <c r="G23" s="399" t="str">
        <f>VLOOKUP(D23,Fasce!$A$3:$B$8,2)</f>
        <v>1400-1599</v>
      </c>
      <c r="H23" s="320">
        <f t="shared" si="2"/>
        <v>3386</v>
      </c>
      <c r="I23" s="319">
        <f t="shared" si="3"/>
        <v>4.7337278106508878</v>
      </c>
      <c r="J23" s="318">
        <f t="shared" si="4"/>
        <v>11.61</v>
      </c>
      <c r="K23" s="317">
        <f t="shared" si="5"/>
        <v>16.343727810650886</v>
      </c>
      <c r="L23" s="391"/>
    </row>
    <row r="24" spans="2:12" ht="18" customHeight="1">
      <c r="B24" s="324">
        <v>20</v>
      </c>
      <c r="C24" s="323" t="s">
        <v>241</v>
      </c>
      <c r="D24" s="321">
        <v>1672</v>
      </c>
      <c r="E24" s="322">
        <v>2</v>
      </c>
      <c r="F24" s="397">
        <v>1616</v>
      </c>
      <c r="G24" s="399" t="str">
        <f>VLOOKUP(D24,Fasce!$A$3:$B$8,2)</f>
        <v>1600-1799</v>
      </c>
      <c r="H24" s="320">
        <f t="shared" si="2"/>
        <v>3232</v>
      </c>
      <c r="I24" s="319">
        <f t="shared" si="3"/>
        <v>3.6242603550295858</v>
      </c>
      <c r="J24" s="318">
        <f t="shared" si="4"/>
        <v>11.08</v>
      </c>
      <c r="K24" s="317">
        <f t="shared" si="5"/>
        <v>14.704260355029586</v>
      </c>
      <c r="L24" s="391"/>
    </row>
    <row r="25" spans="2:12" ht="18" customHeight="1">
      <c r="B25" s="324">
        <v>21</v>
      </c>
      <c r="C25" s="323" t="s">
        <v>266</v>
      </c>
      <c r="D25" s="321">
        <v>1414</v>
      </c>
      <c r="E25" s="322">
        <v>1.5</v>
      </c>
      <c r="F25" s="397">
        <v>1657</v>
      </c>
      <c r="G25" s="399" t="str">
        <f>VLOOKUP(D25,Fasce!$A$3:$B$8,2)</f>
        <v>1400-1599</v>
      </c>
      <c r="H25" s="320">
        <f t="shared" si="2"/>
        <v>2485.5</v>
      </c>
      <c r="I25" s="319">
        <f t="shared" si="3"/>
        <v>2.6627218934911245</v>
      </c>
      <c r="J25" s="318">
        <f t="shared" si="4"/>
        <v>8.52</v>
      </c>
      <c r="K25" s="317">
        <f t="shared" si="5"/>
        <v>11.182721893491124</v>
      </c>
      <c r="L25" s="391"/>
    </row>
    <row r="26" spans="2:12" ht="18" customHeight="1">
      <c r="B26" s="324">
        <v>22</v>
      </c>
      <c r="C26" s="402" t="s">
        <v>249</v>
      </c>
      <c r="D26" s="321">
        <v>1399</v>
      </c>
      <c r="E26" s="322">
        <v>1.5</v>
      </c>
      <c r="F26" s="397">
        <v>1557</v>
      </c>
      <c r="G26" s="399" t="str">
        <f>VLOOKUP(D26,Fasce!$A$3:$B$8,2)</f>
        <v>Under 1400</v>
      </c>
      <c r="H26" s="320">
        <f t="shared" si="2"/>
        <v>2335.5</v>
      </c>
      <c r="I26" s="319">
        <f t="shared" si="3"/>
        <v>1.849112426035503</v>
      </c>
      <c r="J26" s="318">
        <f t="shared" si="4"/>
        <v>8.01</v>
      </c>
      <c r="K26" s="317">
        <f t="shared" si="5"/>
        <v>9.8591124260355034</v>
      </c>
      <c r="L26" s="391"/>
    </row>
    <row r="27" spans="2:12" ht="18" customHeight="1">
      <c r="B27" s="324">
        <v>23</v>
      </c>
      <c r="C27" s="323" t="s">
        <v>262</v>
      </c>
      <c r="D27" s="321">
        <v>1399</v>
      </c>
      <c r="E27" s="322">
        <v>1.5</v>
      </c>
      <c r="F27" s="397">
        <v>1591</v>
      </c>
      <c r="G27" s="399" t="str">
        <f>VLOOKUP(D27,Fasce!$A$3:$B$8,2)</f>
        <v>Under 1400</v>
      </c>
      <c r="H27" s="320">
        <f t="shared" si="2"/>
        <v>2386.5</v>
      </c>
      <c r="I27" s="319">
        <f t="shared" si="3"/>
        <v>1.1834319526627219</v>
      </c>
      <c r="J27" s="318">
        <f t="shared" si="4"/>
        <v>8.18</v>
      </c>
      <c r="K27" s="317">
        <f t="shared" si="5"/>
        <v>9.3634319526627223</v>
      </c>
      <c r="L27" s="391"/>
    </row>
    <row r="28" spans="2:12" ht="18" customHeight="1">
      <c r="B28" s="324">
        <v>24</v>
      </c>
      <c r="C28" s="323" t="s">
        <v>230</v>
      </c>
      <c r="D28" s="321">
        <v>1478</v>
      </c>
      <c r="E28" s="322">
        <v>1</v>
      </c>
      <c r="F28" s="397">
        <v>1741</v>
      </c>
      <c r="G28" s="399" t="str">
        <f>VLOOKUP(D28,Fasce!$A$3:$B$8,2)</f>
        <v>1400-1599</v>
      </c>
      <c r="H28" s="320">
        <f t="shared" si="2"/>
        <v>1741</v>
      </c>
      <c r="I28" s="319">
        <f t="shared" si="3"/>
        <v>0.66568047337278113</v>
      </c>
      <c r="J28" s="318">
        <f t="shared" si="4"/>
        <v>5.97</v>
      </c>
      <c r="K28" s="317">
        <f t="shared" si="5"/>
        <v>6.6356804733727808</v>
      </c>
      <c r="L28" s="391"/>
    </row>
    <row r="29" spans="2:12" ht="18" customHeight="1">
      <c r="B29" s="324">
        <v>25</v>
      </c>
      <c r="C29" s="323" t="s">
        <v>256</v>
      </c>
      <c r="D29" s="321">
        <v>1555</v>
      </c>
      <c r="E29" s="322">
        <v>1</v>
      </c>
      <c r="F29" s="397">
        <v>1556</v>
      </c>
      <c r="G29" s="399" t="str">
        <f>VLOOKUP(D29,Fasce!$A$3:$B$8,2)</f>
        <v>1400-1599</v>
      </c>
      <c r="H29" s="320">
        <f t="shared" si="2"/>
        <v>1556</v>
      </c>
      <c r="I29" s="319">
        <f t="shared" si="3"/>
        <v>0.29585798816568049</v>
      </c>
      <c r="J29" s="318">
        <f t="shared" si="4"/>
        <v>5.33</v>
      </c>
      <c r="K29" s="317">
        <f t="shared" si="5"/>
        <v>5.6258579881656807</v>
      </c>
      <c r="L29" s="391"/>
    </row>
    <row r="30" spans="2:12" ht="18" customHeight="1" thickBot="1">
      <c r="B30" s="316">
        <v>26</v>
      </c>
      <c r="C30" s="315" t="s">
        <v>321</v>
      </c>
      <c r="D30" s="313">
        <v>1399</v>
      </c>
      <c r="E30" s="314">
        <v>0</v>
      </c>
      <c r="F30" s="398">
        <v>1522</v>
      </c>
      <c r="G30" s="400" t="str">
        <f>VLOOKUP(D30,Fasce!$A$3:$B$8,2)</f>
        <v>Under 1400</v>
      </c>
      <c r="H30" s="312">
        <f t="shared" si="2"/>
        <v>0</v>
      </c>
      <c r="I30" s="311">
        <f t="shared" si="3"/>
        <v>7.3964497041420121E-2</v>
      </c>
      <c r="J30" s="310">
        <f t="shared" si="4"/>
        <v>0</v>
      </c>
      <c r="K30" s="309">
        <f t="shared" si="5"/>
        <v>7.3964497041420121E-2</v>
      </c>
      <c r="L30" s="391"/>
    </row>
    <row r="31" spans="2:12" ht="13.5" thickBot="1"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2:12">
      <c r="C32" s="299" t="s">
        <v>93</v>
      </c>
      <c r="D32" s="298"/>
    </row>
    <row r="33" spans="3:4">
      <c r="C33" s="306" t="s">
        <v>92</v>
      </c>
      <c r="D33" s="305"/>
    </row>
    <row r="34" spans="3:4">
      <c r="C34" s="297" t="s">
        <v>91</v>
      </c>
      <c r="D34" s="296">
        <v>50</v>
      </c>
    </row>
    <row r="35" spans="3:4">
      <c r="C35" s="304" t="s">
        <v>90</v>
      </c>
      <c r="D35" s="303">
        <v>30</v>
      </c>
    </row>
    <row r="36" spans="3:4" ht="13.5" thickBot="1">
      <c r="C36" s="302" t="s">
        <v>89</v>
      </c>
      <c r="D36" s="301">
        <v>10</v>
      </c>
    </row>
    <row r="37" spans="3:4" ht="13.5" thickBot="1">
      <c r="C37" s="300"/>
      <c r="D37" s="300"/>
    </row>
    <row r="38" spans="3:4">
      <c r="C38" s="299" t="s">
        <v>88</v>
      </c>
      <c r="D38" s="298"/>
    </row>
    <row r="39" spans="3:4">
      <c r="C39" s="297" t="s">
        <v>5</v>
      </c>
      <c r="D39" s="296">
        <f>MAX(B5:B30)</f>
        <v>26</v>
      </c>
    </row>
    <row r="40" spans="3:4" ht="26.25" thickBot="1">
      <c r="C40" s="295" t="s">
        <v>87</v>
      </c>
      <c r="D40" s="294">
        <f>MAX(H5:H30)</f>
        <v>8750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27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270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265</v>
      </c>
      <c r="D5" s="328">
        <v>2103</v>
      </c>
      <c r="E5" s="329">
        <v>7</v>
      </c>
      <c r="F5" s="396">
        <v>1737</v>
      </c>
      <c r="G5" s="394" t="str">
        <f>VLOOKUP(D5,Fasce!$A$3:$B$8,2)</f>
        <v>Assoluta</v>
      </c>
      <c r="H5" s="327">
        <f t="shared" ref="H5:H17" si="0">F5*E5</f>
        <v>12159</v>
      </c>
      <c r="I5" s="319">
        <f t="shared" ref="I5:I17" si="1">$N$2*(((MAX($B$5:$B$17)-B5+1)^$N$3)/(MAX($B$5:$B$17)^$N$3))</f>
        <v>50</v>
      </c>
      <c r="J5" s="326">
        <f t="shared" ref="J5:J17" si="2">ROUND($D$22*H5/$D$27,2)</f>
        <v>30</v>
      </c>
      <c r="K5" s="325">
        <f t="shared" ref="K5:K17" si="3">SUM(I5:J5)</f>
        <v>80</v>
      </c>
      <c r="L5" s="391"/>
    </row>
    <row r="6" spans="2:14" ht="18" customHeight="1">
      <c r="B6" s="324">
        <v>2</v>
      </c>
      <c r="C6" s="402" t="s">
        <v>239</v>
      </c>
      <c r="D6" s="321">
        <v>1835</v>
      </c>
      <c r="E6" s="322">
        <v>7</v>
      </c>
      <c r="F6" s="397">
        <v>1731</v>
      </c>
      <c r="G6" s="399" t="str">
        <f>VLOOKUP(D6,Fasce!$A$3:$B$8,2)</f>
        <v>1800-2000</v>
      </c>
      <c r="H6" s="320">
        <f t="shared" si="0"/>
        <v>12117</v>
      </c>
      <c r="I6" s="319">
        <f t="shared" si="1"/>
        <v>42.603550295857993</v>
      </c>
      <c r="J6" s="318">
        <f t="shared" si="2"/>
        <v>29.9</v>
      </c>
      <c r="K6" s="317">
        <f t="shared" si="3"/>
        <v>72.503550295857991</v>
      </c>
      <c r="L6" s="391"/>
    </row>
    <row r="7" spans="2:14" ht="18" customHeight="1">
      <c r="B7" s="324">
        <v>3</v>
      </c>
      <c r="C7" s="402" t="s">
        <v>242</v>
      </c>
      <c r="D7" s="321">
        <v>1775</v>
      </c>
      <c r="E7" s="322">
        <v>6</v>
      </c>
      <c r="F7" s="397">
        <v>1769</v>
      </c>
      <c r="G7" s="399" t="str">
        <f>VLOOKUP(D7,Fasce!$A$3:$B$8,2)</f>
        <v>1600-1799</v>
      </c>
      <c r="H7" s="320">
        <f t="shared" si="0"/>
        <v>10614</v>
      </c>
      <c r="I7" s="319">
        <f t="shared" si="1"/>
        <v>35.798816568047336</v>
      </c>
      <c r="J7" s="318">
        <f t="shared" si="2"/>
        <v>26.19</v>
      </c>
      <c r="K7" s="317">
        <f t="shared" si="3"/>
        <v>61.988816568047341</v>
      </c>
      <c r="L7" s="391"/>
    </row>
    <row r="8" spans="2:14" ht="18" customHeight="1">
      <c r="B8" s="324">
        <v>4</v>
      </c>
      <c r="C8" s="402" t="s">
        <v>261</v>
      </c>
      <c r="D8" s="321">
        <v>1565</v>
      </c>
      <c r="E8" s="322">
        <v>6</v>
      </c>
      <c r="F8" s="397">
        <v>1778</v>
      </c>
      <c r="G8" s="399" t="str">
        <f>VLOOKUP(D8,Fasce!$A$3:$B$8,2)</f>
        <v>1400-1599</v>
      </c>
      <c r="H8" s="320">
        <f t="shared" si="0"/>
        <v>10668</v>
      </c>
      <c r="I8" s="319">
        <f t="shared" si="1"/>
        <v>29.585798816568047</v>
      </c>
      <c r="J8" s="318">
        <f t="shared" si="2"/>
        <v>26.32</v>
      </c>
      <c r="K8" s="317">
        <f t="shared" si="3"/>
        <v>55.905798816568051</v>
      </c>
      <c r="L8" s="391"/>
    </row>
    <row r="9" spans="2:14" ht="18" customHeight="1">
      <c r="B9" s="324">
        <v>5</v>
      </c>
      <c r="C9" s="323" t="s">
        <v>227</v>
      </c>
      <c r="D9" s="321">
        <v>1725</v>
      </c>
      <c r="E9" s="322">
        <v>6</v>
      </c>
      <c r="F9" s="397">
        <v>1705</v>
      </c>
      <c r="G9" s="399" t="str">
        <f>VLOOKUP(D9,Fasce!$A$3:$B$8,2)</f>
        <v>1600-1799</v>
      </c>
      <c r="H9" s="320">
        <f t="shared" si="0"/>
        <v>10230</v>
      </c>
      <c r="I9" s="319">
        <f t="shared" si="1"/>
        <v>23.964497041420117</v>
      </c>
      <c r="J9" s="318">
        <f t="shared" si="2"/>
        <v>25.24</v>
      </c>
      <c r="K9" s="317">
        <f t="shared" si="3"/>
        <v>49.204497041420112</v>
      </c>
      <c r="L9" s="391"/>
    </row>
    <row r="10" spans="2:14" ht="18" customHeight="1">
      <c r="B10" s="324">
        <v>6</v>
      </c>
      <c r="C10" s="323" t="s">
        <v>271</v>
      </c>
      <c r="D10" s="321">
        <v>1876</v>
      </c>
      <c r="E10" s="322">
        <v>5.5</v>
      </c>
      <c r="F10" s="397">
        <v>1694</v>
      </c>
      <c r="G10" s="399" t="str">
        <f>VLOOKUP(D10,Fasce!$A$3:$B$8,2)</f>
        <v>1800-2000</v>
      </c>
      <c r="H10" s="320">
        <f t="shared" si="0"/>
        <v>9317</v>
      </c>
      <c r="I10" s="319">
        <f t="shared" si="1"/>
        <v>18.934911242603551</v>
      </c>
      <c r="J10" s="318">
        <f t="shared" si="2"/>
        <v>22.99</v>
      </c>
      <c r="K10" s="317">
        <f t="shared" si="3"/>
        <v>41.92491124260355</v>
      </c>
      <c r="L10" s="391"/>
    </row>
    <row r="11" spans="2:14" ht="18" customHeight="1">
      <c r="B11" s="324">
        <v>7</v>
      </c>
      <c r="C11" s="323" t="s">
        <v>272</v>
      </c>
      <c r="D11" s="321">
        <v>1880</v>
      </c>
      <c r="E11" s="322">
        <v>5</v>
      </c>
      <c r="F11" s="397">
        <v>1703</v>
      </c>
      <c r="G11" s="399" t="str">
        <f>VLOOKUP(D11,Fasce!$A$3:$B$8,2)</f>
        <v>1800-2000</v>
      </c>
      <c r="H11" s="320">
        <f t="shared" si="0"/>
        <v>8515</v>
      </c>
      <c r="I11" s="319">
        <f t="shared" si="1"/>
        <v>14.497041420118343</v>
      </c>
      <c r="J11" s="318">
        <f t="shared" si="2"/>
        <v>21.01</v>
      </c>
      <c r="K11" s="317">
        <f t="shared" si="3"/>
        <v>35.507041420118341</v>
      </c>
      <c r="L11" s="391"/>
    </row>
    <row r="12" spans="2:14" ht="18" customHeight="1">
      <c r="B12" s="324">
        <v>8</v>
      </c>
      <c r="C12" s="323" t="s">
        <v>246</v>
      </c>
      <c r="D12" s="321">
        <v>1562</v>
      </c>
      <c r="E12" s="322">
        <v>4.5</v>
      </c>
      <c r="F12" s="397">
        <v>1761</v>
      </c>
      <c r="G12" s="399" t="str">
        <f>VLOOKUP(D12,Fasce!$A$3:$B$8,2)</f>
        <v>1400-1599</v>
      </c>
      <c r="H12" s="320">
        <f t="shared" si="0"/>
        <v>7924.5</v>
      </c>
      <c r="I12" s="319">
        <f t="shared" si="1"/>
        <v>10.650887573964498</v>
      </c>
      <c r="J12" s="318">
        <f t="shared" si="2"/>
        <v>19.55</v>
      </c>
      <c r="K12" s="317">
        <f t="shared" si="3"/>
        <v>30.200887573964501</v>
      </c>
      <c r="L12" s="391"/>
    </row>
    <row r="13" spans="2:14" ht="18" customHeight="1">
      <c r="B13" s="324">
        <v>9</v>
      </c>
      <c r="C13" s="323" t="s">
        <v>235</v>
      </c>
      <c r="D13" s="321">
        <v>1719</v>
      </c>
      <c r="E13" s="322">
        <v>4</v>
      </c>
      <c r="F13" s="397">
        <v>1660</v>
      </c>
      <c r="G13" s="399" t="str">
        <f>VLOOKUP(D13,Fasce!$A$3:$B$8,2)</f>
        <v>1600-1799</v>
      </c>
      <c r="H13" s="320">
        <f t="shared" si="0"/>
        <v>6640</v>
      </c>
      <c r="I13" s="319">
        <f t="shared" si="1"/>
        <v>7.3964497041420119</v>
      </c>
      <c r="J13" s="318">
        <f t="shared" si="2"/>
        <v>16.38</v>
      </c>
      <c r="K13" s="317">
        <f t="shared" si="3"/>
        <v>23.77644970414201</v>
      </c>
      <c r="L13" s="391"/>
    </row>
    <row r="14" spans="2:14" ht="18" customHeight="1">
      <c r="B14" s="324">
        <v>10</v>
      </c>
      <c r="C14" s="323" t="s">
        <v>230</v>
      </c>
      <c r="D14" s="321">
        <v>1530</v>
      </c>
      <c r="E14" s="322">
        <v>3.5</v>
      </c>
      <c r="F14" s="397">
        <v>1689</v>
      </c>
      <c r="G14" s="399" t="str">
        <f>VLOOKUP(D14,Fasce!$A$3:$B$8,2)</f>
        <v>1400-1599</v>
      </c>
      <c r="H14" s="320">
        <f t="shared" si="0"/>
        <v>5911.5</v>
      </c>
      <c r="I14" s="319">
        <f t="shared" si="1"/>
        <v>4.7337278106508878</v>
      </c>
      <c r="J14" s="318">
        <f t="shared" si="2"/>
        <v>14.59</v>
      </c>
      <c r="K14" s="317">
        <f t="shared" si="3"/>
        <v>19.323727810650887</v>
      </c>
      <c r="L14" s="391"/>
    </row>
    <row r="15" spans="2:14" ht="18" customHeight="1">
      <c r="B15" s="324">
        <v>11</v>
      </c>
      <c r="C15" s="323" t="s">
        <v>231</v>
      </c>
      <c r="D15" s="321">
        <v>1694</v>
      </c>
      <c r="E15" s="322">
        <v>3</v>
      </c>
      <c r="F15" s="397">
        <v>1790</v>
      </c>
      <c r="G15" s="399" t="str">
        <f>VLOOKUP(D15,Fasce!$A$3:$B$8,2)</f>
        <v>1600-1799</v>
      </c>
      <c r="H15" s="320">
        <f t="shared" si="0"/>
        <v>5370</v>
      </c>
      <c r="I15" s="319">
        <f t="shared" si="1"/>
        <v>2.6627218934911245</v>
      </c>
      <c r="J15" s="318">
        <f t="shared" si="2"/>
        <v>13.25</v>
      </c>
      <c r="K15" s="317">
        <f t="shared" si="3"/>
        <v>15.912721893491124</v>
      </c>
      <c r="L15" s="391"/>
    </row>
    <row r="16" spans="2:14" ht="18" customHeight="1">
      <c r="B16" s="324">
        <v>12</v>
      </c>
      <c r="C16" s="323" t="s">
        <v>273</v>
      </c>
      <c r="D16" s="321">
        <v>1653</v>
      </c>
      <c r="E16" s="322">
        <v>3</v>
      </c>
      <c r="F16" s="397">
        <v>1640</v>
      </c>
      <c r="G16" s="399" t="str">
        <f>VLOOKUP(D16,Fasce!$A$3:$B$8,2)</f>
        <v>1600-1799</v>
      </c>
      <c r="H16" s="320">
        <f t="shared" si="0"/>
        <v>4920</v>
      </c>
      <c r="I16" s="319">
        <f t="shared" si="1"/>
        <v>1.1834319526627219</v>
      </c>
      <c r="J16" s="318">
        <f t="shared" si="2"/>
        <v>12.14</v>
      </c>
      <c r="K16" s="317">
        <f t="shared" si="3"/>
        <v>13.323431952662723</v>
      </c>
      <c r="L16" s="391"/>
    </row>
    <row r="17" spans="2:12" ht="18" customHeight="1" thickBot="1">
      <c r="B17" s="316">
        <v>13</v>
      </c>
      <c r="C17" s="405" t="s">
        <v>226</v>
      </c>
      <c r="D17" s="313">
        <v>1399</v>
      </c>
      <c r="E17" s="314">
        <v>2.5</v>
      </c>
      <c r="F17" s="398">
        <v>1723</v>
      </c>
      <c r="G17" s="400" t="str">
        <f>VLOOKUP(D17,Fasce!$A$3:$B$8,2)</f>
        <v>Under 1400</v>
      </c>
      <c r="H17" s="312">
        <f t="shared" si="0"/>
        <v>4307.5</v>
      </c>
      <c r="I17" s="311">
        <f t="shared" si="1"/>
        <v>0.29585798816568049</v>
      </c>
      <c r="J17" s="310">
        <f t="shared" si="2"/>
        <v>10.63</v>
      </c>
      <c r="K17" s="309">
        <f t="shared" si="3"/>
        <v>10.925857988165681</v>
      </c>
      <c r="L17" s="391"/>
    </row>
    <row r="18" spans="2:12" ht="13.5" thickBot="1">
      <c r="B18" s="307"/>
      <c r="C18" s="307"/>
      <c r="D18" s="307"/>
      <c r="E18" s="307"/>
      <c r="F18" s="307"/>
      <c r="G18" s="307"/>
      <c r="H18" s="307"/>
      <c r="I18" s="307"/>
      <c r="J18" s="307"/>
      <c r="K18" s="307"/>
    </row>
    <row r="19" spans="2:12">
      <c r="C19" s="299" t="s">
        <v>93</v>
      </c>
      <c r="D19" s="298"/>
    </row>
    <row r="20" spans="2:12">
      <c r="C20" s="306" t="s">
        <v>92</v>
      </c>
      <c r="D20" s="305"/>
    </row>
    <row r="21" spans="2:12">
      <c r="C21" s="297" t="s">
        <v>91</v>
      </c>
      <c r="D21" s="296">
        <v>50</v>
      </c>
    </row>
    <row r="22" spans="2:12">
      <c r="C22" s="304" t="s">
        <v>90</v>
      </c>
      <c r="D22" s="303">
        <v>30</v>
      </c>
    </row>
    <row r="23" spans="2:12" ht="13.5" thickBot="1">
      <c r="C23" s="302" t="s">
        <v>89</v>
      </c>
      <c r="D23" s="301">
        <v>10</v>
      </c>
    </row>
    <row r="24" spans="2:12" ht="13.5" thickBot="1">
      <c r="C24" s="300"/>
      <c r="D24" s="300"/>
    </row>
    <row r="25" spans="2:12">
      <c r="C25" s="299" t="s">
        <v>88</v>
      </c>
      <c r="D25" s="298"/>
    </row>
    <row r="26" spans="2:12">
      <c r="C26" s="297" t="s">
        <v>5</v>
      </c>
      <c r="D26" s="296">
        <f>MAX(B5:B17)</f>
        <v>13</v>
      </c>
    </row>
    <row r="27" spans="2:12" ht="26.25" thickBot="1">
      <c r="C27" s="295" t="s">
        <v>87</v>
      </c>
      <c r="D27" s="294">
        <f>MAX(H5:H17)</f>
        <v>12159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274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237</v>
      </c>
      <c r="D5" s="328">
        <v>2350</v>
      </c>
      <c r="E5" s="329">
        <v>6</v>
      </c>
      <c r="F5" s="396">
        <v>1806</v>
      </c>
      <c r="G5" s="394" t="str">
        <f>VLOOKUP(D5,Fasce!$A$3:$B$8,2)</f>
        <v>Assoluta</v>
      </c>
      <c r="H5" s="327">
        <f t="shared" ref="H5:H22" si="0">F5*E5</f>
        <v>10836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1"/>
    </row>
    <row r="6" spans="2:14" ht="18" customHeight="1">
      <c r="B6" s="324">
        <v>2</v>
      </c>
      <c r="C6" s="402" t="s">
        <v>240</v>
      </c>
      <c r="D6" s="321">
        <v>1830</v>
      </c>
      <c r="E6" s="322">
        <v>5</v>
      </c>
      <c r="F6" s="397">
        <v>1749</v>
      </c>
      <c r="G6" s="399" t="str">
        <f>VLOOKUP(D6,Fasce!$A$3:$B$8,2)</f>
        <v>1800-2000</v>
      </c>
      <c r="H6" s="320">
        <f t="shared" si="0"/>
        <v>8745</v>
      </c>
      <c r="I6" s="319">
        <f>$N$2*(((MAX($B$5:$B$22)-B6+1)^$N$3)/(MAX($B$5:$B$22)^$N$3))</f>
        <v>44.598765432098766</v>
      </c>
      <c r="J6" s="318">
        <f>ROUND($D$27*H6/$D$32,2)</f>
        <v>24.21</v>
      </c>
      <c r="K6" s="317">
        <f t="shared" si="1"/>
        <v>68.808765432098767</v>
      </c>
      <c r="L6" s="391"/>
    </row>
    <row r="7" spans="2:14" ht="18" customHeight="1">
      <c r="B7" s="324">
        <v>3</v>
      </c>
      <c r="C7" s="323" t="s">
        <v>271</v>
      </c>
      <c r="D7" s="321">
        <v>1876</v>
      </c>
      <c r="E7" s="322">
        <v>4</v>
      </c>
      <c r="F7" s="397">
        <v>1850</v>
      </c>
      <c r="G7" s="399" t="str">
        <f>VLOOKUP(D7,Fasce!$A$3:$B$8,2)</f>
        <v>1800-2000</v>
      </c>
      <c r="H7" s="320">
        <f t="shared" si="0"/>
        <v>7400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20.49</v>
      </c>
      <c r="K7" s="317">
        <f t="shared" si="1"/>
        <v>59.996172839506173</v>
      </c>
      <c r="L7" s="391"/>
    </row>
    <row r="8" spans="2:14" ht="18" customHeight="1">
      <c r="B8" s="324">
        <v>4</v>
      </c>
      <c r="C8" s="402" t="s">
        <v>273</v>
      </c>
      <c r="D8" s="321">
        <v>1653</v>
      </c>
      <c r="E8" s="322">
        <v>4</v>
      </c>
      <c r="F8" s="397">
        <v>1773</v>
      </c>
      <c r="G8" s="399" t="str">
        <f>VLOOKUP(D8,Fasce!$A$3:$B$8,2)</f>
        <v>1600-1799</v>
      </c>
      <c r="H8" s="320">
        <f t="shared" si="0"/>
        <v>7092</v>
      </c>
      <c r="I8" s="319">
        <f t="shared" si="2"/>
        <v>34.722222222222221</v>
      </c>
      <c r="J8" s="318">
        <f t="shared" si="3"/>
        <v>19.63</v>
      </c>
      <c r="K8" s="317">
        <f t="shared" si="1"/>
        <v>54.352222222222224</v>
      </c>
      <c r="L8" s="391"/>
    </row>
    <row r="9" spans="2:14" ht="18" customHeight="1">
      <c r="B9" s="324">
        <v>5</v>
      </c>
      <c r="C9" s="323" t="s">
        <v>272</v>
      </c>
      <c r="D9" s="321">
        <v>1880</v>
      </c>
      <c r="E9" s="322">
        <v>3.5</v>
      </c>
      <c r="F9" s="397">
        <v>1858</v>
      </c>
      <c r="G9" s="399" t="str">
        <f>VLOOKUP(D9,Fasce!$A$3:$B$8,2)</f>
        <v>1800-2000</v>
      </c>
      <c r="H9" s="320">
        <f t="shared" si="0"/>
        <v>6503</v>
      </c>
      <c r="I9" s="319">
        <f t="shared" si="2"/>
        <v>30.246913580246915</v>
      </c>
      <c r="J9" s="318">
        <f t="shared" si="3"/>
        <v>18</v>
      </c>
      <c r="K9" s="317">
        <f t="shared" si="1"/>
        <v>48.246913580246911</v>
      </c>
      <c r="L9" s="391"/>
    </row>
    <row r="10" spans="2:14" ht="18" customHeight="1">
      <c r="B10" s="324">
        <v>6</v>
      </c>
      <c r="C10" s="323" t="s">
        <v>239</v>
      </c>
      <c r="D10" s="321">
        <v>1835</v>
      </c>
      <c r="E10" s="322">
        <v>3.5</v>
      </c>
      <c r="F10" s="397">
        <v>1886</v>
      </c>
      <c r="G10" s="399" t="str">
        <f>VLOOKUP(D10,Fasce!$A$3:$B$8,2)</f>
        <v>1800-2000</v>
      </c>
      <c r="H10" s="320">
        <f t="shared" si="0"/>
        <v>6601</v>
      </c>
      <c r="I10" s="319">
        <f t="shared" si="2"/>
        <v>26.080246913580247</v>
      </c>
      <c r="J10" s="318">
        <f t="shared" si="3"/>
        <v>18.28</v>
      </c>
      <c r="K10" s="317">
        <f t="shared" si="1"/>
        <v>44.360246913580248</v>
      </c>
      <c r="L10" s="391"/>
    </row>
    <row r="11" spans="2:14" ht="18" customHeight="1">
      <c r="B11" s="324">
        <v>7</v>
      </c>
      <c r="C11" s="323" t="s">
        <v>228</v>
      </c>
      <c r="D11" s="321">
        <v>1693</v>
      </c>
      <c r="E11" s="322">
        <v>3.5</v>
      </c>
      <c r="F11" s="397">
        <v>1868</v>
      </c>
      <c r="G11" s="399" t="str">
        <f>VLOOKUP(D11,Fasce!$A$3:$B$8,2)</f>
        <v>1600-1799</v>
      </c>
      <c r="H11" s="320">
        <f t="shared" si="0"/>
        <v>6538</v>
      </c>
      <c r="I11" s="319">
        <f t="shared" si="2"/>
        <v>22.222222222222221</v>
      </c>
      <c r="J11" s="318">
        <f t="shared" si="3"/>
        <v>18.100000000000001</v>
      </c>
      <c r="K11" s="317">
        <f t="shared" si="1"/>
        <v>40.322222222222223</v>
      </c>
      <c r="L11" s="391"/>
    </row>
    <row r="12" spans="2:14" ht="18" customHeight="1">
      <c r="B12" s="324">
        <v>8</v>
      </c>
      <c r="C12" s="323" t="s">
        <v>242</v>
      </c>
      <c r="D12" s="321">
        <v>1775</v>
      </c>
      <c r="E12" s="322">
        <v>3.5</v>
      </c>
      <c r="F12" s="397">
        <v>1703</v>
      </c>
      <c r="G12" s="399" t="str">
        <f>VLOOKUP(D12,Fasce!$A$3:$B$8,2)</f>
        <v>1600-1799</v>
      </c>
      <c r="H12" s="320">
        <f t="shared" si="0"/>
        <v>5960.5</v>
      </c>
      <c r="I12" s="319">
        <f t="shared" si="2"/>
        <v>18.672839506172838</v>
      </c>
      <c r="J12" s="318">
        <f t="shared" si="3"/>
        <v>16.5</v>
      </c>
      <c r="K12" s="317">
        <f t="shared" si="1"/>
        <v>35.172839506172835</v>
      </c>
      <c r="L12" s="391"/>
    </row>
    <row r="13" spans="2:14" ht="18" customHeight="1">
      <c r="B13" s="324">
        <v>9</v>
      </c>
      <c r="C13" s="323" t="s">
        <v>235</v>
      </c>
      <c r="D13" s="321">
        <v>1719</v>
      </c>
      <c r="E13" s="322">
        <v>3</v>
      </c>
      <c r="F13" s="397">
        <v>1803</v>
      </c>
      <c r="G13" s="399" t="str">
        <f>VLOOKUP(D13,Fasce!$A$3:$B$8,2)</f>
        <v>1600-1799</v>
      </c>
      <c r="H13" s="320">
        <f t="shared" si="0"/>
        <v>5409</v>
      </c>
      <c r="I13" s="319">
        <f t="shared" si="2"/>
        <v>15.432098765432098</v>
      </c>
      <c r="J13" s="318">
        <f t="shared" si="3"/>
        <v>14.98</v>
      </c>
      <c r="K13" s="317">
        <f t="shared" si="1"/>
        <v>30.412098765432098</v>
      </c>
      <c r="L13" s="391"/>
    </row>
    <row r="14" spans="2:14" ht="18" customHeight="1">
      <c r="B14" s="324">
        <v>10</v>
      </c>
      <c r="C14" s="323" t="s">
        <v>227</v>
      </c>
      <c r="D14" s="321">
        <v>1725</v>
      </c>
      <c r="E14" s="322">
        <v>3</v>
      </c>
      <c r="F14" s="397">
        <v>1665</v>
      </c>
      <c r="G14" s="399" t="str">
        <f>VLOOKUP(D14,Fasce!$A$3:$B$8,2)</f>
        <v>1600-1799</v>
      </c>
      <c r="H14" s="320">
        <f t="shared" si="0"/>
        <v>4995</v>
      </c>
      <c r="I14" s="319">
        <f t="shared" si="2"/>
        <v>12.5</v>
      </c>
      <c r="J14" s="318">
        <f t="shared" si="3"/>
        <v>13.83</v>
      </c>
      <c r="K14" s="317">
        <f t="shared" si="1"/>
        <v>26.33</v>
      </c>
      <c r="L14" s="391"/>
    </row>
    <row r="15" spans="2:14" ht="18" customHeight="1">
      <c r="B15" s="324">
        <v>11</v>
      </c>
      <c r="C15" s="323" t="s">
        <v>231</v>
      </c>
      <c r="D15" s="321">
        <v>1694</v>
      </c>
      <c r="E15" s="322">
        <v>3</v>
      </c>
      <c r="F15" s="397">
        <v>1689</v>
      </c>
      <c r="G15" s="399" t="str">
        <f>VLOOKUP(D15,Fasce!$A$3:$B$8,2)</f>
        <v>1600-1799</v>
      </c>
      <c r="H15" s="320">
        <f t="shared" si="0"/>
        <v>5067</v>
      </c>
      <c r="I15" s="319">
        <f t="shared" si="2"/>
        <v>9.8765432098765427</v>
      </c>
      <c r="J15" s="318">
        <f t="shared" si="3"/>
        <v>14.03</v>
      </c>
      <c r="K15" s="317">
        <f t="shared" si="1"/>
        <v>23.906543209876542</v>
      </c>
      <c r="L15" s="391"/>
    </row>
    <row r="16" spans="2:14" ht="18" customHeight="1">
      <c r="B16" s="324">
        <v>12</v>
      </c>
      <c r="C16" s="402" t="s">
        <v>275</v>
      </c>
      <c r="D16" s="321">
        <v>1399</v>
      </c>
      <c r="E16" s="322">
        <v>3</v>
      </c>
      <c r="F16" s="397">
        <v>1650</v>
      </c>
      <c r="G16" s="399" t="str">
        <f>VLOOKUP(D16,Fasce!$A$3:$B$8,2)</f>
        <v>Under 1400</v>
      </c>
      <c r="H16" s="320">
        <f t="shared" si="0"/>
        <v>4950</v>
      </c>
      <c r="I16" s="319">
        <f t="shared" si="2"/>
        <v>7.5617283950617287</v>
      </c>
      <c r="J16" s="318">
        <f t="shared" si="3"/>
        <v>13.7</v>
      </c>
      <c r="K16" s="317">
        <f t="shared" si="1"/>
        <v>21.261728395061727</v>
      </c>
      <c r="L16" s="391"/>
    </row>
    <row r="17" spans="2:12" ht="18" customHeight="1">
      <c r="B17" s="324">
        <v>13</v>
      </c>
      <c r="C17" s="323" t="s">
        <v>277</v>
      </c>
      <c r="D17" s="321">
        <v>1916</v>
      </c>
      <c r="E17" s="322">
        <v>2</v>
      </c>
      <c r="F17" s="397">
        <v>1687</v>
      </c>
      <c r="G17" s="399" t="str">
        <f>VLOOKUP(D17,Fasce!$A$3:$B$8,2)</f>
        <v>1800-2000</v>
      </c>
      <c r="H17" s="320">
        <f t="shared" si="0"/>
        <v>3374</v>
      </c>
      <c r="I17" s="319">
        <f t="shared" si="2"/>
        <v>5.5555555555555554</v>
      </c>
      <c r="J17" s="318">
        <f t="shared" si="3"/>
        <v>9.34</v>
      </c>
      <c r="K17" s="317">
        <f t="shared" si="1"/>
        <v>14.895555555555555</v>
      </c>
      <c r="L17" s="391"/>
    </row>
    <row r="18" spans="2:12" ht="18" customHeight="1">
      <c r="B18" s="324">
        <v>14</v>
      </c>
      <c r="C18" s="323" t="s">
        <v>241</v>
      </c>
      <c r="D18" s="321">
        <v>1739</v>
      </c>
      <c r="E18" s="322">
        <v>2</v>
      </c>
      <c r="F18" s="397">
        <v>1647</v>
      </c>
      <c r="G18" s="399" t="str">
        <f>VLOOKUP(D18,Fasce!$A$3:$B$8,2)</f>
        <v>1600-1799</v>
      </c>
      <c r="H18" s="320">
        <f t="shared" si="0"/>
        <v>3294</v>
      </c>
      <c r="I18" s="319">
        <f t="shared" si="2"/>
        <v>3.8580246913580245</v>
      </c>
      <c r="J18" s="318">
        <f t="shared" si="3"/>
        <v>9.1199999999999992</v>
      </c>
      <c r="K18" s="317">
        <f t="shared" si="1"/>
        <v>12.978024691358023</v>
      </c>
      <c r="L18" s="391"/>
    </row>
    <row r="19" spans="2:12" ht="18" customHeight="1">
      <c r="B19" s="324">
        <v>15</v>
      </c>
      <c r="C19" s="402" t="s">
        <v>261</v>
      </c>
      <c r="D19" s="321">
        <v>1565</v>
      </c>
      <c r="E19" s="322">
        <v>2</v>
      </c>
      <c r="F19" s="397">
        <v>1638</v>
      </c>
      <c r="G19" s="399" t="str">
        <f>VLOOKUP(D19,Fasce!$A$3:$B$8,2)</f>
        <v>1400-1599</v>
      </c>
      <c r="H19" s="320">
        <f t="shared" si="0"/>
        <v>3276</v>
      </c>
      <c r="I19" s="319">
        <f t="shared" si="2"/>
        <v>2.4691358024691357</v>
      </c>
      <c r="J19" s="318">
        <f t="shared" si="3"/>
        <v>9.07</v>
      </c>
      <c r="K19" s="317">
        <f t="shared" si="1"/>
        <v>11.539135802469136</v>
      </c>
      <c r="L19" s="391"/>
    </row>
    <row r="20" spans="2:12" ht="18" customHeight="1">
      <c r="B20" s="324">
        <v>16</v>
      </c>
      <c r="C20" s="323" t="s">
        <v>230</v>
      </c>
      <c r="D20" s="321">
        <v>1530</v>
      </c>
      <c r="E20" s="322">
        <v>2</v>
      </c>
      <c r="F20" s="397">
        <v>1622</v>
      </c>
      <c r="G20" s="399" t="str">
        <f>VLOOKUP(D20,Fasce!$A$3:$B$8,2)</f>
        <v>1400-1599</v>
      </c>
      <c r="H20" s="320">
        <f t="shared" si="0"/>
        <v>3244</v>
      </c>
      <c r="I20" s="319">
        <f t="shared" si="2"/>
        <v>1.3888888888888888</v>
      </c>
      <c r="J20" s="318">
        <f t="shared" si="3"/>
        <v>8.98</v>
      </c>
      <c r="K20" s="317">
        <f t="shared" si="1"/>
        <v>10.36888888888889</v>
      </c>
      <c r="L20" s="391"/>
    </row>
    <row r="21" spans="2:12" ht="18" customHeight="1">
      <c r="B21" s="324">
        <v>17</v>
      </c>
      <c r="C21" s="323" t="s">
        <v>246</v>
      </c>
      <c r="D21" s="321">
        <v>1562</v>
      </c>
      <c r="E21" s="322">
        <v>1</v>
      </c>
      <c r="F21" s="397">
        <v>1656</v>
      </c>
      <c r="G21" s="399" t="str">
        <f>VLOOKUP(D21,Fasce!$A$3:$B$8,2)</f>
        <v>1400-1599</v>
      </c>
      <c r="H21" s="320">
        <f t="shared" si="0"/>
        <v>1656</v>
      </c>
      <c r="I21" s="319">
        <f t="shared" si="2"/>
        <v>0.61728395061728392</v>
      </c>
      <c r="J21" s="318">
        <f t="shared" si="3"/>
        <v>4.58</v>
      </c>
      <c r="K21" s="317">
        <f t="shared" si="1"/>
        <v>5.1972839506172841</v>
      </c>
      <c r="L21" s="391"/>
    </row>
    <row r="22" spans="2:12" ht="18" customHeight="1" thickBot="1">
      <c r="B22" s="316">
        <v>18</v>
      </c>
      <c r="C22" s="315" t="s">
        <v>276</v>
      </c>
      <c r="D22" s="313">
        <v>1399</v>
      </c>
      <c r="E22" s="314">
        <v>0</v>
      </c>
      <c r="F22" s="398">
        <v>1594</v>
      </c>
      <c r="G22" s="400" t="str">
        <f>VLOOKUP(D22,Fasce!$A$3:$B$8,2)</f>
        <v>Under 1400</v>
      </c>
      <c r="H22" s="312">
        <f t="shared" si="0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1"/>
        <v>0.15432098765432098</v>
      </c>
      <c r="L22" s="391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10836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3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235</v>
      </c>
      <c r="D5" s="328">
        <v>1770</v>
      </c>
      <c r="E5" s="329">
        <v>4</v>
      </c>
      <c r="F5" s="396">
        <v>1736</v>
      </c>
      <c r="G5" s="394" t="str">
        <f>VLOOKUP(D5,Fasce!$A$3:$B$8,2)</f>
        <v>1600-1799</v>
      </c>
      <c r="H5" s="327">
        <f t="shared" ref="H5:H21" si="0">F5*E5</f>
        <v>6944</v>
      </c>
      <c r="I5" s="319">
        <f t="shared" ref="I5:I21" si="1">$N$2*(((MAX($B$5:$B$21)-B5+1)^$N$3)/(MAX($B$5:$B$21)^$N$3))</f>
        <v>50</v>
      </c>
      <c r="J5" s="326">
        <f t="shared" ref="J5:J21" si="2">ROUND($D$26*H5/$D$31,2)</f>
        <v>28.97</v>
      </c>
      <c r="K5" s="325">
        <f t="shared" ref="K5:K21" si="3">SUM(I5:J5)</f>
        <v>78.97</v>
      </c>
      <c r="L5" s="391"/>
    </row>
    <row r="6" spans="2:14" ht="18" customHeight="1">
      <c r="B6" s="324">
        <v>2</v>
      </c>
      <c r="C6" s="402" t="s">
        <v>258</v>
      </c>
      <c r="D6" s="321">
        <v>1875</v>
      </c>
      <c r="E6" s="322">
        <v>4</v>
      </c>
      <c r="F6" s="397">
        <v>1798</v>
      </c>
      <c r="G6" s="399" t="str">
        <f>VLOOKUP(D6,Fasce!$A$3:$B$8,2)</f>
        <v>1800-2000</v>
      </c>
      <c r="H6" s="320">
        <f t="shared" si="0"/>
        <v>7192</v>
      </c>
      <c r="I6" s="319">
        <f t="shared" si="1"/>
        <v>44.29065743944637</v>
      </c>
      <c r="J6" s="318">
        <f t="shared" si="2"/>
        <v>30</v>
      </c>
      <c r="K6" s="317">
        <f t="shared" si="3"/>
        <v>74.290657439446363</v>
      </c>
      <c r="L6" s="391"/>
    </row>
    <row r="7" spans="2:14" ht="18" customHeight="1">
      <c r="B7" s="324">
        <v>3</v>
      </c>
      <c r="C7" s="323" t="s">
        <v>242</v>
      </c>
      <c r="D7" s="321">
        <v>1771</v>
      </c>
      <c r="E7" s="322">
        <v>4</v>
      </c>
      <c r="F7" s="397">
        <v>1760</v>
      </c>
      <c r="G7" s="399" t="str">
        <f>VLOOKUP(D7,Fasce!$A$3:$B$8,2)</f>
        <v>1600-1799</v>
      </c>
      <c r="H7" s="320">
        <f t="shared" si="0"/>
        <v>7040</v>
      </c>
      <c r="I7" s="319">
        <f t="shared" si="1"/>
        <v>38.927335640138409</v>
      </c>
      <c r="J7" s="318">
        <f t="shared" si="2"/>
        <v>29.37</v>
      </c>
      <c r="K7" s="317">
        <f t="shared" si="3"/>
        <v>68.297335640138414</v>
      </c>
      <c r="L7" s="391"/>
    </row>
    <row r="8" spans="2:14" ht="18" customHeight="1">
      <c r="B8" s="324">
        <v>4</v>
      </c>
      <c r="C8" s="323" t="s">
        <v>265</v>
      </c>
      <c r="D8" s="321">
        <v>1908</v>
      </c>
      <c r="E8" s="322">
        <v>3.5</v>
      </c>
      <c r="F8" s="397">
        <v>1836</v>
      </c>
      <c r="G8" s="399" t="str">
        <f>VLOOKUP(D8,Fasce!$A$3:$B$8,2)</f>
        <v>1800-2000</v>
      </c>
      <c r="H8" s="320">
        <f t="shared" si="0"/>
        <v>6426</v>
      </c>
      <c r="I8" s="319">
        <f t="shared" si="1"/>
        <v>33.910034602076124</v>
      </c>
      <c r="J8" s="318">
        <f t="shared" si="2"/>
        <v>26.8</v>
      </c>
      <c r="K8" s="317">
        <f t="shared" si="3"/>
        <v>60.710034602076121</v>
      </c>
      <c r="L8" s="391"/>
    </row>
    <row r="9" spans="2:14" ht="18" customHeight="1">
      <c r="B9" s="324">
        <v>5</v>
      </c>
      <c r="C9" s="323" t="s">
        <v>240</v>
      </c>
      <c r="D9" s="321">
        <v>1951</v>
      </c>
      <c r="E9" s="322">
        <v>3</v>
      </c>
      <c r="F9" s="397">
        <v>1771</v>
      </c>
      <c r="G9" s="399" t="str">
        <f>VLOOKUP(D9,Fasce!$A$3:$B$8,2)</f>
        <v>1800-2000</v>
      </c>
      <c r="H9" s="320">
        <f t="shared" si="0"/>
        <v>5313</v>
      </c>
      <c r="I9" s="319">
        <f t="shared" si="1"/>
        <v>29.238754325259514</v>
      </c>
      <c r="J9" s="318">
        <f t="shared" si="2"/>
        <v>22.16</v>
      </c>
      <c r="K9" s="317">
        <f t="shared" si="3"/>
        <v>51.398754325259517</v>
      </c>
      <c r="L9" s="391"/>
    </row>
    <row r="10" spans="2:14" ht="18" customHeight="1">
      <c r="B10" s="324">
        <v>6</v>
      </c>
      <c r="C10" s="323" t="s">
        <v>260</v>
      </c>
      <c r="D10" s="321">
        <v>1881</v>
      </c>
      <c r="E10" s="322">
        <v>3</v>
      </c>
      <c r="F10" s="397">
        <v>1750</v>
      </c>
      <c r="G10" s="399" t="str">
        <f>VLOOKUP(D10,Fasce!$A$3:$B$8,2)</f>
        <v>1800-2000</v>
      </c>
      <c r="H10" s="320">
        <f t="shared" si="0"/>
        <v>5250</v>
      </c>
      <c r="I10" s="319">
        <f t="shared" si="1"/>
        <v>24.913494809688579</v>
      </c>
      <c r="J10" s="318">
        <f t="shared" si="2"/>
        <v>21.9</v>
      </c>
      <c r="K10" s="317">
        <f t="shared" si="3"/>
        <v>46.813494809688578</v>
      </c>
      <c r="L10" s="391"/>
    </row>
    <row r="11" spans="2:14" ht="18" customHeight="1">
      <c r="B11" s="324">
        <v>7</v>
      </c>
      <c r="C11" s="323" t="s">
        <v>239</v>
      </c>
      <c r="D11" s="321">
        <v>2000</v>
      </c>
      <c r="E11" s="322">
        <v>3</v>
      </c>
      <c r="F11" s="397">
        <v>1772</v>
      </c>
      <c r="G11" s="399" t="str">
        <f>VLOOKUP(D11,Fasce!$A$3:$B$8,2)</f>
        <v>1800-2000</v>
      </c>
      <c r="H11" s="320">
        <f t="shared" si="0"/>
        <v>5316</v>
      </c>
      <c r="I11" s="319">
        <f t="shared" si="1"/>
        <v>20.934256055363321</v>
      </c>
      <c r="J11" s="318">
        <f t="shared" si="2"/>
        <v>22.17</v>
      </c>
      <c r="K11" s="317">
        <f t="shared" si="3"/>
        <v>43.104256055363322</v>
      </c>
      <c r="L11" s="391"/>
    </row>
    <row r="12" spans="2:14" ht="18" customHeight="1">
      <c r="B12" s="324">
        <v>8</v>
      </c>
      <c r="C12" s="323" t="s">
        <v>280</v>
      </c>
      <c r="D12" s="321">
        <v>1729</v>
      </c>
      <c r="E12" s="322">
        <v>3</v>
      </c>
      <c r="F12" s="397">
        <v>1689</v>
      </c>
      <c r="G12" s="399" t="str">
        <f>VLOOKUP(D12,Fasce!$A$3:$B$8,2)</f>
        <v>1600-1799</v>
      </c>
      <c r="H12" s="320">
        <f t="shared" si="0"/>
        <v>5067</v>
      </c>
      <c r="I12" s="319">
        <f t="shared" si="1"/>
        <v>17.301038062283737</v>
      </c>
      <c r="J12" s="318">
        <f t="shared" si="2"/>
        <v>21.14</v>
      </c>
      <c r="K12" s="317">
        <f t="shared" si="3"/>
        <v>38.441038062283738</v>
      </c>
      <c r="L12" s="391"/>
    </row>
    <row r="13" spans="2:14" ht="18" customHeight="1">
      <c r="B13" s="324">
        <v>9</v>
      </c>
      <c r="C13" s="323" t="s">
        <v>230</v>
      </c>
      <c r="D13" s="321">
        <v>1672</v>
      </c>
      <c r="E13" s="322">
        <v>3</v>
      </c>
      <c r="F13" s="397">
        <v>1673</v>
      </c>
      <c r="G13" s="399" t="str">
        <f>VLOOKUP(D13,Fasce!$A$3:$B$8,2)</f>
        <v>1600-1799</v>
      </c>
      <c r="H13" s="320">
        <f t="shared" si="0"/>
        <v>5019</v>
      </c>
      <c r="I13" s="319">
        <f t="shared" si="1"/>
        <v>14.013840830449828</v>
      </c>
      <c r="J13" s="318">
        <f t="shared" si="2"/>
        <v>20.94</v>
      </c>
      <c r="K13" s="317">
        <f t="shared" si="3"/>
        <v>34.953840830449828</v>
      </c>
      <c r="L13" s="391"/>
    </row>
    <row r="14" spans="2:14" ht="18" customHeight="1">
      <c r="B14" s="324">
        <v>10</v>
      </c>
      <c r="C14" s="323" t="s">
        <v>227</v>
      </c>
      <c r="D14" s="321">
        <v>1703</v>
      </c>
      <c r="E14" s="322">
        <v>2.5</v>
      </c>
      <c r="F14" s="397">
        <v>1704</v>
      </c>
      <c r="G14" s="399" t="str">
        <f>VLOOKUP(D14,Fasce!$A$3:$B$8,2)</f>
        <v>1600-1799</v>
      </c>
      <c r="H14" s="320">
        <f t="shared" si="0"/>
        <v>4260</v>
      </c>
      <c r="I14" s="319">
        <f t="shared" si="1"/>
        <v>11.072664359861593</v>
      </c>
      <c r="J14" s="318">
        <f t="shared" si="2"/>
        <v>17.77</v>
      </c>
      <c r="K14" s="317">
        <f t="shared" si="3"/>
        <v>28.842664359861594</v>
      </c>
      <c r="L14" s="391"/>
    </row>
    <row r="15" spans="2:14" ht="18" customHeight="1">
      <c r="B15" s="324">
        <v>11</v>
      </c>
      <c r="C15" s="323" t="s">
        <v>243</v>
      </c>
      <c r="D15" s="321">
        <v>1781</v>
      </c>
      <c r="E15" s="322">
        <v>2</v>
      </c>
      <c r="F15" s="397">
        <v>1770</v>
      </c>
      <c r="G15" s="399" t="str">
        <f>VLOOKUP(D15,Fasce!$A$3:$B$8,2)</f>
        <v>1600-1799</v>
      </c>
      <c r="H15" s="320">
        <f t="shared" si="0"/>
        <v>3540</v>
      </c>
      <c r="I15" s="319">
        <f t="shared" si="1"/>
        <v>8.4775086505190309</v>
      </c>
      <c r="J15" s="318">
        <f t="shared" si="2"/>
        <v>14.77</v>
      </c>
      <c r="K15" s="317">
        <f t="shared" si="3"/>
        <v>23.24750865051903</v>
      </c>
      <c r="L15" s="391"/>
    </row>
    <row r="16" spans="2:14" ht="18" customHeight="1">
      <c r="B16" s="324">
        <v>12</v>
      </c>
      <c r="C16" s="323" t="s">
        <v>231</v>
      </c>
      <c r="D16" s="321">
        <v>1701</v>
      </c>
      <c r="E16" s="322">
        <v>2</v>
      </c>
      <c r="F16" s="397">
        <v>1763</v>
      </c>
      <c r="G16" s="399" t="str">
        <f>VLOOKUP(D16,Fasce!$A$3:$B$8,2)</f>
        <v>1600-1799</v>
      </c>
      <c r="H16" s="320">
        <f t="shared" si="0"/>
        <v>3526</v>
      </c>
      <c r="I16" s="319">
        <f t="shared" si="1"/>
        <v>6.2283737024221448</v>
      </c>
      <c r="J16" s="318">
        <f t="shared" si="2"/>
        <v>14.71</v>
      </c>
      <c r="K16" s="317">
        <f t="shared" si="3"/>
        <v>20.938373702422147</v>
      </c>
      <c r="L16" s="391"/>
    </row>
    <row r="17" spans="2:12" ht="18" customHeight="1">
      <c r="B17" s="324">
        <v>13</v>
      </c>
      <c r="C17" s="402" t="s">
        <v>246</v>
      </c>
      <c r="D17" s="321">
        <v>1536</v>
      </c>
      <c r="E17" s="322">
        <v>2</v>
      </c>
      <c r="F17" s="397">
        <v>1636</v>
      </c>
      <c r="G17" s="399" t="str">
        <f>VLOOKUP(D17,Fasce!$A$3:$B$8,2)</f>
        <v>1400-1599</v>
      </c>
      <c r="H17" s="320">
        <f t="shared" si="0"/>
        <v>3272</v>
      </c>
      <c r="I17" s="319">
        <f t="shared" si="1"/>
        <v>4.3252595155709344</v>
      </c>
      <c r="J17" s="318">
        <f t="shared" si="2"/>
        <v>13.65</v>
      </c>
      <c r="K17" s="317">
        <f t="shared" si="3"/>
        <v>17.975259515570933</v>
      </c>
      <c r="L17" s="391"/>
    </row>
    <row r="18" spans="2:12" ht="18" customHeight="1">
      <c r="B18" s="324">
        <v>14</v>
      </c>
      <c r="C18" s="323" t="s">
        <v>233</v>
      </c>
      <c r="D18" s="321">
        <v>1599</v>
      </c>
      <c r="E18" s="322">
        <v>2</v>
      </c>
      <c r="F18" s="397">
        <v>1690</v>
      </c>
      <c r="G18" s="399" t="str">
        <f>VLOOKUP(D18,Fasce!$A$3:$B$8,2)</f>
        <v>1400-1599</v>
      </c>
      <c r="H18" s="320">
        <f t="shared" si="0"/>
        <v>3380</v>
      </c>
      <c r="I18" s="319">
        <f t="shared" si="1"/>
        <v>2.7681660899653981</v>
      </c>
      <c r="J18" s="318">
        <f t="shared" si="2"/>
        <v>14.1</v>
      </c>
      <c r="K18" s="317">
        <f t="shared" si="3"/>
        <v>16.868166089965399</v>
      </c>
      <c r="L18" s="391"/>
    </row>
    <row r="19" spans="2:12" ht="18" customHeight="1">
      <c r="B19" s="324">
        <v>15</v>
      </c>
      <c r="C19" s="402" t="s">
        <v>281</v>
      </c>
      <c r="D19" s="321">
        <v>1399</v>
      </c>
      <c r="E19" s="322">
        <v>1</v>
      </c>
      <c r="F19" s="397">
        <v>1719</v>
      </c>
      <c r="G19" s="399" t="str">
        <f>VLOOKUP(D19,Fasce!$A$3:$B$8,2)</f>
        <v>Under 1400</v>
      </c>
      <c r="H19" s="320">
        <f t="shared" si="0"/>
        <v>1719</v>
      </c>
      <c r="I19" s="319">
        <f t="shared" si="1"/>
        <v>1.5570934256055362</v>
      </c>
      <c r="J19" s="318">
        <f t="shared" si="2"/>
        <v>7.17</v>
      </c>
      <c r="K19" s="317">
        <f t="shared" si="3"/>
        <v>8.7270934256055366</v>
      </c>
      <c r="L19" s="391"/>
    </row>
    <row r="20" spans="2:12" ht="18" customHeight="1">
      <c r="B20" s="324">
        <v>16</v>
      </c>
      <c r="C20" s="323" t="s">
        <v>279</v>
      </c>
      <c r="D20" s="321">
        <v>1399</v>
      </c>
      <c r="E20" s="322">
        <v>1</v>
      </c>
      <c r="F20" s="397">
        <v>1686</v>
      </c>
      <c r="G20" s="399" t="str">
        <f>VLOOKUP(D20,Fasce!$A$3:$B$8,2)</f>
        <v>Under 1400</v>
      </c>
      <c r="H20" s="320">
        <f t="shared" si="0"/>
        <v>1686</v>
      </c>
      <c r="I20" s="319">
        <f t="shared" si="1"/>
        <v>0.69204152249134954</v>
      </c>
      <c r="J20" s="318">
        <f t="shared" si="2"/>
        <v>7.03</v>
      </c>
      <c r="K20" s="317">
        <f t="shared" si="3"/>
        <v>7.7220415224913497</v>
      </c>
      <c r="L20" s="391"/>
    </row>
    <row r="21" spans="2:12" ht="18" customHeight="1" thickBot="1">
      <c r="B21" s="316">
        <v>17</v>
      </c>
      <c r="C21" s="315" t="s">
        <v>259</v>
      </c>
      <c r="D21" s="313">
        <v>1620</v>
      </c>
      <c r="E21" s="314">
        <v>1</v>
      </c>
      <c r="F21" s="398">
        <v>1726</v>
      </c>
      <c r="G21" s="400" t="str">
        <f>VLOOKUP(D21,Fasce!$A$3:$B$8,2)</f>
        <v>1600-1799</v>
      </c>
      <c r="H21" s="312">
        <f t="shared" si="0"/>
        <v>1726</v>
      </c>
      <c r="I21" s="311">
        <f t="shared" si="1"/>
        <v>0.17301038062283738</v>
      </c>
      <c r="J21" s="310">
        <f t="shared" si="2"/>
        <v>7.2</v>
      </c>
      <c r="K21" s="309">
        <f t="shared" si="3"/>
        <v>7.373010380622838</v>
      </c>
      <c r="L21" s="391"/>
    </row>
    <row r="22" spans="2:12" ht="13.5" thickBot="1">
      <c r="B22" s="307"/>
      <c r="C22" s="307"/>
      <c r="D22" s="307"/>
      <c r="E22" s="307"/>
      <c r="F22" s="307"/>
      <c r="G22" s="307"/>
      <c r="H22" s="307"/>
      <c r="I22" s="307"/>
      <c r="J22" s="307"/>
      <c r="K22" s="307"/>
    </row>
    <row r="23" spans="2:12">
      <c r="C23" s="299" t="s">
        <v>93</v>
      </c>
      <c r="D23" s="298"/>
    </row>
    <row r="24" spans="2:12">
      <c r="C24" s="306" t="s">
        <v>92</v>
      </c>
      <c r="D24" s="305"/>
    </row>
    <row r="25" spans="2:12">
      <c r="C25" s="297" t="s">
        <v>91</v>
      </c>
      <c r="D25" s="296">
        <v>50</v>
      </c>
    </row>
    <row r="26" spans="2:12">
      <c r="C26" s="304" t="s">
        <v>90</v>
      </c>
      <c r="D26" s="303">
        <v>30</v>
      </c>
    </row>
    <row r="27" spans="2:12" ht="13.5" thickBot="1">
      <c r="C27" s="302" t="s">
        <v>89</v>
      </c>
      <c r="D27" s="301">
        <v>10</v>
      </c>
    </row>
    <row r="28" spans="2:12" ht="13.5" thickBot="1">
      <c r="C28" s="300"/>
      <c r="D28" s="300"/>
    </row>
    <row r="29" spans="2:12">
      <c r="C29" s="299" t="s">
        <v>88</v>
      </c>
      <c r="D29" s="298"/>
    </row>
    <row r="30" spans="2:12">
      <c r="C30" s="297" t="s">
        <v>5</v>
      </c>
      <c r="D30" s="296">
        <f>MAX(B5:B21)</f>
        <v>17</v>
      </c>
    </row>
    <row r="31" spans="2:12" ht="26.25" thickBot="1">
      <c r="C31" s="295" t="s">
        <v>87</v>
      </c>
      <c r="D31" s="294">
        <f>MAX(H5:H21)</f>
        <v>7192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291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5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3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1" t="s">
        <v>284</v>
      </c>
      <c r="D5" s="328">
        <v>2113</v>
      </c>
      <c r="E5" s="329">
        <v>8.5</v>
      </c>
      <c r="F5" s="396">
        <v>1789</v>
      </c>
      <c r="G5" s="394" t="str">
        <f>VLOOKUP(D5,Fasce!$A$3:$B$8,2)</f>
        <v>Assoluta</v>
      </c>
      <c r="H5" s="327">
        <f t="shared" ref="H5:H22" si="0">F5*E5</f>
        <v>15206.5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1"/>
    </row>
    <row r="6" spans="2:14" ht="18" customHeight="1">
      <c r="B6" s="324">
        <v>2</v>
      </c>
      <c r="C6" s="323" t="s">
        <v>285</v>
      </c>
      <c r="D6" s="321">
        <v>2240</v>
      </c>
      <c r="E6" s="322">
        <v>8</v>
      </c>
      <c r="F6" s="397">
        <v>1806</v>
      </c>
      <c r="G6" s="399" t="str">
        <f>VLOOKUP(D6,Fasce!$A$3:$B$8,2)</f>
        <v>Assoluta</v>
      </c>
      <c r="H6" s="320">
        <f t="shared" si="0"/>
        <v>14448</v>
      </c>
      <c r="I6" s="319">
        <f>$N$2*(((MAX($B$5:$B$22)-B6+1)^$N$3)/(MAX($B$5:$B$22)^$N$3))</f>
        <v>44.598765432098766</v>
      </c>
      <c r="J6" s="318">
        <f>ROUND($D$27*H6/$D$32,2)</f>
        <v>28.5</v>
      </c>
      <c r="K6" s="317">
        <f t="shared" si="1"/>
        <v>73.098765432098759</v>
      </c>
      <c r="L6" s="391"/>
    </row>
    <row r="7" spans="2:14" ht="18" customHeight="1">
      <c r="B7" s="324">
        <v>3</v>
      </c>
      <c r="C7" s="402" t="s">
        <v>240</v>
      </c>
      <c r="D7" s="321">
        <v>1830</v>
      </c>
      <c r="E7" s="322">
        <v>7</v>
      </c>
      <c r="F7" s="397">
        <v>1720</v>
      </c>
      <c r="G7" s="399" t="str">
        <f>VLOOKUP(D7,Fasce!$A$3:$B$8,2)</f>
        <v>1800-2000</v>
      </c>
      <c r="H7" s="320">
        <f t="shared" si="0"/>
        <v>12040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23.75</v>
      </c>
      <c r="K7" s="317">
        <f t="shared" si="1"/>
        <v>63.256172839506171</v>
      </c>
      <c r="L7" s="391"/>
    </row>
    <row r="8" spans="2:14" ht="18" customHeight="1">
      <c r="B8" s="324">
        <v>4</v>
      </c>
      <c r="C8" s="323" t="s">
        <v>286</v>
      </c>
      <c r="D8" s="321">
        <v>1828</v>
      </c>
      <c r="E8" s="322">
        <v>6.5</v>
      </c>
      <c r="F8" s="397">
        <v>1763</v>
      </c>
      <c r="G8" s="399" t="str">
        <f>VLOOKUP(D8,Fasce!$A$3:$B$8,2)</f>
        <v>1800-2000</v>
      </c>
      <c r="H8" s="320">
        <f t="shared" si="0"/>
        <v>11459.5</v>
      </c>
      <c r="I8" s="319">
        <f t="shared" si="2"/>
        <v>34.722222222222221</v>
      </c>
      <c r="J8" s="318">
        <f t="shared" si="3"/>
        <v>22.61</v>
      </c>
      <c r="K8" s="317">
        <f t="shared" si="1"/>
        <v>57.332222222222221</v>
      </c>
      <c r="L8" s="391"/>
    </row>
    <row r="9" spans="2:14" ht="18" customHeight="1">
      <c r="B9" s="324">
        <v>5</v>
      </c>
      <c r="C9" s="323" t="s">
        <v>265</v>
      </c>
      <c r="D9" s="321">
        <v>2103</v>
      </c>
      <c r="E9" s="322">
        <v>5</v>
      </c>
      <c r="F9" s="397">
        <v>1723</v>
      </c>
      <c r="G9" s="399" t="str">
        <f>VLOOKUP(D9,Fasce!$A$3:$B$8,2)</f>
        <v>Assoluta</v>
      </c>
      <c r="H9" s="320">
        <f t="shared" si="0"/>
        <v>8615</v>
      </c>
      <c r="I9" s="319">
        <f t="shared" si="2"/>
        <v>30.246913580246915</v>
      </c>
      <c r="J9" s="318">
        <f t="shared" si="3"/>
        <v>17</v>
      </c>
      <c r="K9" s="317">
        <f t="shared" si="1"/>
        <v>47.246913580246911</v>
      </c>
      <c r="L9" s="391"/>
    </row>
    <row r="10" spans="2:14" ht="18" customHeight="1">
      <c r="B10" s="324">
        <v>6</v>
      </c>
      <c r="C10" s="402" t="s">
        <v>235</v>
      </c>
      <c r="D10" s="321">
        <v>1719</v>
      </c>
      <c r="E10" s="322">
        <v>5</v>
      </c>
      <c r="F10" s="397">
        <v>1722</v>
      </c>
      <c r="G10" s="399" t="str">
        <f>VLOOKUP(D10,Fasce!$A$3:$B$8,2)</f>
        <v>1600-1799</v>
      </c>
      <c r="H10" s="320">
        <f t="shared" si="0"/>
        <v>8610</v>
      </c>
      <c r="I10" s="319">
        <f t="shared" si="2"/>
        <v>26.080246913580247</v>
      </c>
      <c r="J10" s="318">
        <f t="shared" si="3"/>
        <v>16.989999999999998</v>
      </c>
      <c r="K10" s="317">
        <f t="shared" si="1"/>
        <v>43.070246913580249</v>
      </c>
      <c r="L10" s="391"/>
    </row>
    <row r="11" spans="2:14" ht="18" customHeight="1">
      <c r="B11" s="324">
        <v>7</v>
      </c>
      <c r="C11" s="323" t="s">
        <v>227</v>
      </c>
      <c r="D11" s="321">
        <v>1725</v>
      </c>
      <c r="E11" s="322">
        <v>5</v>
      </c>
      <c r="F11" s="397">
        <v>1586</v>
      </c>
      <c r="G11" s="399" t="str">
        <f>VLOOKUP(D11,Fasce!$A$3:$B$8,2)</f>
        <v>1600-1799</v>
      </c>
      <c r="H11" s="320">
        <f t="shared" si="0"/>
        <v>7930</v>
      </c>
      <c r="I11" s="319">
        <f t="shared" si="2"/>
        <v>22.222222222222221</v>
      </c>
      <c r="J11" s="318">
        <f t="shared" si="3"/>
        <v>15.64</v>
      </c>
      <c r="K11" s="317">
        <f t="shared" si="1"/>
        <v>37.862222222222222</v>
      </c>
      <c r="L11" s="391"/>
    </row>
    <row r="12" spans="2:14" ht="18" customHeight="1">
      <c r="B12" s="324">
        <v>8</v>
      </c>
      <c r="C12" s="323" t="s">
        <v>231</v>
      </c>
      <c r="D12" s="321">
        <v>1694</v>
      </c>
      <c r="E12" s="322">
        <v>4.5</v>
      </c>
      <c r="F12" s="397">
        <v>1831</v>
      </c>
      <c r="G12" s="399" t="str">
        <f>VLOOKUP(D12,Fasce!$A$3:$B$8,2)</f>
        <v>1600-1799</v>
      </c>
      <c r="H12" s="320">
        <f t="shared" si="0"/>
        <v>8239.5</v>
      </c>
      <c r="I12" s="319">
        <f t="shared" si="2"/>
        <v>18.672839506172838</v>
      </c>
      <c r="J12" s="318">
        <f t="shared" si="3"/>
        <v>16.260000000000002</v>
      </c>
      <c r="K12" s="317">
        <f t="shared" si="1"/>
        <v>34.93283950617284</v>
      </c>
      <c r="L12" s="391"/>
    </row>
    <row r="13" spans="2:14" ht="18" customHeight="1">
      <c r="B13" s="324">
        <v>9</v>
      </c>
      <c r="C13" s="402" t="s">
        <v>287</v>
      </c>
      <c r="D13" s="321">
        <v>1556</v>
      </c>
      <c r="E13" s="322">
        <v>4</v>
      </c>
      <c r="F13" s="397">
        <v>1735</v>
      </c>
      <c r="G13" s="399" t="str">
        <f>VLOOKUP(D13,Fasce!$A$3:$B$8,2)</f>
        <v>1400-1599</v>
      </c>
      <c r="H13" s="320">
        <f t="shared" si="0"/>
        <v>6940</v>
      </c>
      <c r="I13" s="319">
        <f t="shared" si="2"/>
        <v>15.432098765432098</v>
      </c>
      <c r="J13" s="318">
        <f t="shared" si="3"/>
        <v>13.69</v>
      </c>
      <c r="K13" s="317">
        <f t="shared" si="1"/>
        <v>29.122098765432099</v>
      </c>
      <c r="L13" s="391"/>
    </row>
    <row r="14" spans="2:14" ht="18" customHeight="1">
      <c r="B14" s="324">
        <v>10</v>
      </c>
      <c r="C14" s="402" t="s">
        <v>283</v>
      </c>
      <c r="D14" s="321">
        <v>1399</v>
      </c>
      <c r="E14" s="322">
        <v>4</v>
      </c>
      <c r="F14" s="397">
        <v>1740</v>
      </c>
      <c r="G14" s="399" t="str">
        <f>VLOOKUP(D14,Fasce!$A$3:$B$8,2)</f>
        <v>Under 1400</v>
      </c>
      <c r="H14" s="320">
        <f t="shared" si="0"/>
        <v>6960</v>
      </c>
      <c r="I14" s="319">
        <f t="shared" si="2"/>
        <v>12.5</v>
      </c>
      <c r="J14" s="318">
        <f t="shared" si="3"/>
        <v>13.73</v>
      </c>
      <c r="K14" s="317">
        <f t="shared" si="1"/>
        <v>26.23</v>
      </c>
      <c r="L14" s="391"/>
    </row>
    <row r="15" spans="2:14" ht="18" customHeight="1">
      <c r="B15" s="324">
        <v>11</v>
      </c>
      <c r="C15" s="323" t="s">
        <v>230</v>
      </c>
      <c r="D15" s="321">
        <v>1530</v>
      </c>
      <c r="E15" s="322">
        <v>4</v>
      </c>
      <c r="F15" s="397">
        <v>1634</v>
      </c>
      <c r="G15" s="399" t="str">
        <f>VLOOKUP(D15,Fasce!$A$3:$B$8,2)</f>
        <v>1400-1599</v>
      </c>
      <c r="H15" s="320">
        <f t="shared" si="0"/>
        <v>6536</v>
      </c>
      <c r="I15" s="319">
        <f t="shared" si="2"/>
        <v>9.8765432098765427</v>
      </c>
      <c r="J15" s="318">
        <f t="shared" si="3"/>
        <v>12.89</v>
      </c>
      <c r="K15" s="317">
        <f t="shared" si="1"/>
        <v>22.766543209876545</v>
      </c>
      <c r="L15" s="391"/>
    </row>
    <row r="16" spans="2:14" ht="18" customHeight="1">
      <c r="B16" s="324">
        <v>12</v>
      </c>
      <c r="C16" s="323" t="s">
        <v>246</v>
      </c>
      <c r="D16" s="321">
        <v>1562</v>
      </c>
      <c r="E16" s="322">
        <v>4</v>
      </c>
      <c r="F16" s="397">
        <v>1632</v>
      </c>
      <c r="G16" s="399" t="str">
        <f>VLOOKUP(D16,Fasce!$A$3:$B$8,2)</f>
        <v>1400-1599</v>
      </c>
      <c r="H16" s="320">
        <f t="shared" si="0"/>
        <v>6528</v>
      </c>
      <c r="I16" s="319">
        <f t="shared" si="2"/>
        <v>7.5617283950617287</v>
      </c>
      <c r="J16" s="318">
        <f t="shared" si="3"/>
        <v>12.88</v>
      </c>
      <c r="K16" s="317">
        <f t="shared" si="1"/>
        <v>20.44172839506173</v>
      </c>
      <c r="L16" s="391"/>
    </row>
    <row r="17" spans="2:12" ht="18" customHeight="1">
      <c r="B17" s="324">
        <v>13</v>
      </c>
      <c r="C17" s="323" t="s">
        <v>260</v>
      </c>
      <c r="D17" s="321">
        <v>1755</v>
      </c>
      <c r="E17" s="322">
        <v>4</v>
      </c>
      <c r="F17" s="397">
        <v>1622</v>
      </c>
      <c r="G17" s="399" t="str">
        <f>VLOOKUP(D17,Fasce!$A$3:$B$8,2)</f>
        <v>1600-1799</v>
      </c>
      <c r="H17" s="320">
        <f t="shared" si="0"/>
        <v>6488</v>
      </c>
      <c r="I17" s="319">
        <f t="shared" si="2"/>
        <v>5.5555555555555554</v>
      </c>
      <c r="J17" s="318">
        <f t="shared" si="3"/>
        <v>12.8</v>
      </c>
      <c r="K17" s="317">
        <f t="shared" si="1"/>
        <v>18.355555555555554</v>
      </c>
      <c r="L17" s="391"/>
    </row>
    <row r="18" spans="2:12" ht="18" customHeight="1">
      <c r="B18" s="324">
        <v>14</v>
      </c>
      <c r="C18" s="323" t="s">
        <v>290</v>
      </c>
      <c r="D18" s="321">
        <v>1399</v>
      </c>
      <c r="E18" s="322">
        <v>4</v>
      </c>
      <c r="F18" s="397">
        <v>1553</v>
      </c>
      <c r="G18" s="399" t="str">
        <f>VLOOKUP(D18,Fasce!$A$3:$B$8,2)</f>
        <v>Under 1400</v>
      </c>
      <c r="H18" s="320">
        <f t="shared" si="0"/>
        <v>6212</v>
      </c>
      <c r="I18" s="319">
        <f t="shared" si="2"/>
        <v>3.8580246913580245</v>
      </c>
      <c r="J18" s="318">
        <f t="shared" si="3"/>
        <v>12.26</v>
      </c>
      <c r="K18" s="317">
        <f t="shared" si="1"/>
        <v>16.118024691358023</v>
      </c>
      <c r="L18" s="391"/>
    </row>
    <row r="19" spans="2:12" ht="18" customHeight="1">
      <c r="B19" s="324">
        <v>15</v>
      </c>
      <c r="C19" s="323" t="s">
        <v>226</v>
      </c>
      <c r="D19" s="321">
        <v>1399</v>
      </c>
      <c r="E19" s="322">
        <v>3</v>
      </c>
      <c r="F19" s="397">
        <v>1674</v>
      </c>
      <c r="G19" s="399" t="str">
        <f>VLOOKUP(D19,Fasce!$A$3:$B$8,2)</f>
        <v>Under 1400</v>
      </c>
      <c r="H19" s="320">
        <f t="shared" si="0"/>
        <v>5022</v>
      </c>
      <c r="I19" s="319">
        <f t="shared" si="2"/>
        <v>2.4691358024691357</v>
      </c>
      <c r="J19" s="318">
        <f t="shared" si="3"/>
        <v>9.91</v>
      </c>
      <c r="K19" s="317">
        <f t="shared" si="1"/>
        <v>12.379135802469136</v>
      </c>
      <c r="L19" s="391"/>
    </row>
    <row r="20" spans="2:12" ht="18" customHeight="1">
      <c r="B20" s="324">
        <v>16</v>
      </c>
      <c r="C20" s="323" t="s">
        <v>273</v>
      </c>
      <c r="D20" s="321">
        <v>1653</v>
      </c>
      <c r="E20" s="322">
        <v>1.5</v>
      </c>
      <c r="F20" s="397">
        <v>1616</v>
      </c>
      <c r="G20" s="399" t="str">
        <f>VLOOKUP(D20,Fasce!$A$3:$B$8,2)</f>
        <v>1600-1799</v>
      </c>
      <c r="H20" s="320">
        <f t="shared" si="0"/>
        <v>2424</v>
      </c>
      <c r="I20" s="319">
        <f t="shared" si="2"/>
        <v>1.3888888888888888</v>
      </c>
      <c r="J20" s="318">
        <f t="shared" si="3"/>
        <v>4.78</v>
      </c>
      <c r="K20" s="317">
        <f t="shared" si="1"/>
        <v>6.1688888888888886</v>
      </c>
      <c r="L20" s="391"/>
    </row>
    <row r="21" spans="2:12" ht="18" customHeight="1">
      <c r="B21" s="324">
        <v>17</v>
      </c>
      <c r="C21" s="323" t="s">
        <v>276</v>
      </c>
      <c r="D21" s="321">
        <v>1399</v>
      </c>
      <c r="E21" s="322">
        <v>1.5</v>
      </c>
      <c r="F21" s="397">
        <v>1619</v>
      </c>
      <c r="G21" s="399" t="str">
        <f>VLOOKUP(D21,Fasce!$A$3:$B$8,2)</f>
        <v>Under 1400</v>
      </c>
      <c r="H21" s="320">
        <f t="shared" si="0"/>
        <v>2428.5</v>
      </c>
      <c r="I21" s="319">
        <f t="shared" si="2"/>
        <v>0.61728395061728392</v>
      </c>
      <c r="J21" s="318">
        <f t="shared" si="3"/>
        <v>4.79</v>
      </c>
      <c r="K21" s="317">
        <f t="shared" si="1"/>
        <v>5.4072839506172841</v>
      </c>
      <c r="L21" s="391"/>
    </row>
    <row r="22" spans="2:12" ht="18" customHeight="1" thickBot="1">
      <c r="B22" s="316">
        <v>18</v>
      </c>
      <c r="C22" s="315" t="s">
        <v>288</v>
      </c>
      <c r="D22" s="313">
        <v>1399</v>
      </c>
      <c r="E22" s="314">
        <v>1.5</v>
      </c>
      <c r="F22" s="398">
        <v>1538</v>
      </c>
      <c r="G22" s="400" t="str">
        <f>VLOOKUP(D22,Fasce!$A$3:$B$8,2)</f>
        <v>Under 1400</v>
      </c>
      <c r="H22" s="312">
        <f t="shared" si="0"/>
        <v>2307</v>
      </c>
      <c r="I22" s="311">
        <f>$N$2*(((MAX($B$5:$B$22)-B22+1)^$N$3)/(MAX($B$5:$B$22)^$N$3))</f>
        <v>0.15432098765432098</v>
      </c>
      <c r="J22" s="310">
        <f>ROUND($D$27*H22/$D$32,2)</f>
        <v>4.55</v>
      </c>
      <c r="K22" s="309">
        <f t="shared" si="1"/>
        <v>4.7043209876543211</v>
      </c>
      <c r="L22" s="391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15206.5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24</vt:i4>
      </vt:variant>
    </vt:vector>
  </HeadingPairs>
  <TitlesOfParts>
    <vt:vector size="24" baseType="lpstr">
      <vt:lpstr>Tabellone</vt:lpstr>
      <vt:lpstr>Anagrafica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Fasce</vt:lpstr>
      <vt:lpstr>Regolamento</vt:lpstr>
    </vt:vector>
  </TitlesOfParts>
  <Company>ooooo ooooo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info@scacco.it</cp:lastModifiedBy>
  <cp:lastPrinted>2019-09-30T13:53:21Z</cp:lastPrinted>
  <dcterms:created xsi:type="dcterms:W3CDTF">2009-05-21T02:18:24Z</dcterms:created>
  <dcterms:modified xsi:type="dcterms:W3CDTF">2026-04-09T06:01:46Z</dcterms:modified>
</cp:coreProperties>
</file>